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255" yWindow="3780" windowWidth="18420" windowHeight="8685" tabRatio="803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  <sheet name="Compras " sheetId="45" state="hidden" r:id="rId5"/>
    <sheet name="Ventas CCF" sheetId="46" state="hidden" r:id="rId6"/>
  </sheets>
  <definedNames>
    <definedName name="CALCULO_DE_PAGO_A_CUENTA" localSheetId="4">#REF!</definedName>
    <definedName name="CALCULO_DE_PAGO_A_CUENTA" localSheetId="5">#REF!</definedName>
    <definedName name="CALCULO_DE_PAGO_A_CUENTA">#REF!</definedName>
    <definedName name="cinco" localSheetId="4">#REF!</definedName>
    <definedName name="cinco" localSheetId="5">#REF!</definedName>
    <definedName name="cinco">#REF!</definedName>
    <definedName name="cuaiva" localSheetId="4">#REF!</definedName>
    <definedName name="cuaiva" localSheetId="5">#REF!</definedName>
    <definedName name="cuaiva">#REF!</definedName>
    <definedName name="cuatro" localSheetId="4">#REF!</definedName>
    <definedName name="cuatro" localSheetId="5">#REF!</definedName>
    <definedName name="cuatro">#REF!</definedName>
    <definedName name="dos" localSheetId="4">#REF!</definedName>
    <definedName name="dos" localSheetId="5">#REF!</definedName>
    <definedName name="dos">#REF!</definedName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_xlnm.Print_Titles" localSheetId="0">'Balance General SSF'!$1:$6</definedName>
    <definedName name="_xlnm.Print_Titles" localSheetId="4">'Compras '!$1:$4</definedName>
    <definedName name="_xlnm.Print_Titles" localSheetId="5">'Ventas CCF'!$1:$6</definedName>
    <definedName name="seis" localSheetId="4">#REF!</definedName>
    <definedName name="seis" localSheetId="5">#REF!</definedName>
    <definedName name="seis">#REF!</definedName>
    <definedName name="siete" localSheetId="4">#REF!</definedName>
    <definedName name="siete" localSheetId="5">#REF!</definedName>
    <definedName name="siete">#REF!</definedName>
    <definedName name="tres" localSheetId="4">#REF!</definedName>
    <definedName name="tres" localSheetId="5">#REF!</definedName>
    <definedName name="tres">#REF!</definedName>
    <definedName name="uno" localSheetId="4">#REF!</definedName>
    <definedName name="uno" localSheetId="5">#REF!</definedName>
    <definedName name="uno">#REF!</definedName>
  </definedNames>
  <calcPr calcId="145621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J104" i="46" l="1"/>
  <c r="J103" i="46"/>
  <c r="J102" i="46"/>
  <c r="X97" i="46"/>
  <c r="X96" i="46"/>
  <c r="J100" i="46"/>
  <c r="R84" i="46"/>
  <c r="R81" i="46"/>
  <c r="Y87" i="46"/>
  <c r="R92" i="46" l="1"/>
  <c r="R68" i="46"/>
  <c r="X94" i="46"/>
  <c r="Y90" i="46" l="1"/>
  <c r="Z90" i="46" s="1"/>
  <c r="Y89" i="46"/>
  <c r="Z89" i="46" s="1"/>
  <c r="Z87" i="46"/>
  <c r="Y84" i="46"/>
  <c r="Z84" i="46" s="1"/>
  <c r="AA84" i="46" s="1"/>
  <c r="Y83" i="46"/>
  <c r="Z83" i="46" s="1"/>
  <c r="AA83" i="46" s="1"/>
  <c r="X92" i="46"/>
  <c r="X67" i="46" l="1"/>
  <c r="R91" i="46"/>
  <c r="R90" i="46"/>
  <c r="R89" i="46"/>
  <c r="R88" i="46"/>
  <c r="R87" i="46"/>
  <c r="R86" i="46"/>
  <c r="R85" i="46"/>
  <c r="R83" i="46"/>
  <c r="R82" i="46"/>
  <c r="R80" i="46"/>
  <c r="Y86" i="46" l="1"/>
  <c r="Z86" i="46" s="1"/>
  <c r="Y91" i="46"/>
  <c r="Z91" i="46" s="1"/>
  <c r="Y88" i="46"/>
  <c r="Z88" i="46" s="1"/>
  <c r="Y85" i="46"/>
  <c r="Z85" i="46" s="1"/>
  <c r="R93" i="46"/>
  <c r="AA62" i="46" l="1"/>
  <c r="Y63" i="46"/>
  <c r="Y61" i="46"/>
  <c r="Y65" i="46"/>
  <c r="X65" i="46"/>
  <c r="X38" i="46"/>
  <c r="J66" i="46"/>
  <c r="J42" i="46"/>
  <c r="L65" i="46"/>
  <c r="L64" i="46"/>
  <c r="L63" i="46"/>
  <c r="L62" i="46"/>
  <c r="L61" i="46"/>
  <c r="L60" i="46"/>
  <c r="L59" i="46"/>
  <c r="L58" i="46"/>
  <c r="L57" i="46"/>
  <c r="L56" i="46"/>
  <c r="L55" i="46"/>
  <c r="L54" i="46"/>
  <c r="N58" i="45"/>
  <c r="N57" i="45"/>
  <c r="N56" i="45"/>
  <c r="N55" i="45"/>
  <c r="N54" i="45"/>
  <c r="N53" i="45"/>
  <c r="N52" i="45"/>
  <c r="N51" i="45"/>
  <c r="N50" i="45"/>
  <c r="N49" i="45"/>
  <c r="N48" i="45"/>
  <c r="N47" i="45"/>
  <c r="R64" i="46" l="1"/>
  <c r="R57" i="46"/>
  <c r="R61" i="46"/>
  <c r="R65" i="46"/>
  <c r="R58" i="46"/>
  <c r="R62" i="46"/>
  <c r="R66" i="46"/>
  <c r="R59" i="46"/>
  <c r="R63" i="46"/>
  <c r="R67" i="46"/>
  <c r="R56" i="46"/>
  <c r="R60" i="46"/>
  <c r="Y62" i="46" l="1"/>
  <c r="Z62" i="46" s="1"/>
  <c r="Y59" i="46"/>
  <c r="Z59" i="46" s="1"/>
  <c r="R69" i="46"/>
  <c r="Y60" i="46"/>
  <c r="Z60" i="46" s="1"/>
  <c r="Y64" i="46"/>
  <c r="Z40" i="46" l="1"/>
  <c r="Y40" i="46"/>
  <c r="O27" i="46"/>
  <c r="O26" i="46"/>
  <c r="O25" i="46"/>
  <c r="O24" i="46"/>
  <c r="O23" i="46"/>
  <c r="O22" i="46"/>
  <c r="O21" i="46"/>
  <c r="O20" i="46"/>
  <c r="O19" i="46"/>
  <c r="O18" i="46"/>
  <c r="O17" i="46"/>
  <c r="O16" i="46"/>
  <c r="O15" i="46"/>
  <c r="R27" i="46"/>
  <c r="J41" i="46"/>
  <c r="Y37" i="46"/>
  <c r="Y35" i="46"/>
  <c r="Y33" i="46"/>
  <c r="X40" i="46"/>
  <c r="R26" i="46"/>
  <c r="R25" i="46"/>
  <c r="R24" i="46"/>
  <c r="R23" i="46"/>
  <c r="R22" i="46"/>
  <c r="R21" i="46"/>
  <c r="R20" i="46"/>
  <c r="R19" i="46"/>
  <c r="R18" i="46"/>
  <c r="R17" i="46"/>
  <c r="R16" i="46"/>
  <c r="R15" i="46"/>
  <c r="L40" i="46"/>
  <c r="L39" i="46"/>
  <c r="L38" i="46"/>
  <c r="L37" i="46"/>
  <c r="L36" i="46"/>
  <c r="L35" i="46"/>
  <c r="L34" i="46"/>
  <c r="L33" i="46"/>
  <c r="L32" i="46"/>
  <c r="L31" i="46"/>
  <c r="L30" i="46"/>
  <c r="L29" i="46"/>
  <c r="L28" i="46"/>
  <c r="L27" i="46"/>
  <c r="L26" i="46"/>
  <c r="L25" i="46"/>
  <c r="L24" i="46"/>
  <c r="L23" i="46"/>
  <c r="L22" i="46"/>
  <c r="L21" i="46"/>
  <c r="L20" i="46"/>
  <c r="L19" i="46"/>
  <c r="L18" i="46"/>
  <c r="L17" i="46"/>
  <c r="L16" i="46"/>
  <c r="L15" i="46"/>
  <c r="N35" i="45"/>
  <c r="N34" i="45"/>
  <c r="N33" i="45"/>
  <c r="N32" i="45"/>
  <c r="N31" i="45"/>
  <c r="N30" i="45"/>
  <c r="N29" i="45"/>
  <c r="N28" i="45"/>
  <c r="N27" i="45"/>
  <c r="N26" i="45"/>
  <c r="N25" i="45"/>
  <c r="N24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R28" i="46" l="1"/>
  <c r="Y32" i="46"/>
  <c r="Z32" i="46" s="1"/>
  <c r="Y36" i="46"/>
  <c r="Z36" i="46" s="1"/>
  <c r="Y34" i="46"/>
  <c r="Z34" i="46" s="1"/>
  <c r="AA34" i="46" s="1"/>
  <c r="Y31" i="46"/>
  <c r="Z31" i="46" s="1"/>
  <c r="E84" i="40" l="1"/>
  <c r="D84" i="40"/>
  <c r="K18" i="38" l="1"/>
  <c r="K107" i="37"/>
  <c r="K86" i="37"/>
  <c r="K57" i="37"/>
  <c r="H71" i="40" l="1"/>
</calcChain>
</file>

<file path=xl/comments1.xml><?xml version="1.0" encoding="utf-8"?>
<comments xmlns="http://schemas.openxmlformats.org/spreadsheetml/2006/main">
  <authors>
    <author>AVAL</author>
  </authors>
  <commentList>
    <comment ref="D9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5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5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5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8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8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8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Marquez Lainez, Shearlene Veronica [DIV-SLV NE]</author>
  </authors>
  <commentList>
    <comment ref="X33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Arrendamiento pisos de torre. </t>
        </r>
      </text>
    </comment>
    <comment ref="X35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Depositos a plazo Procredit</t>
        </r>
      </text>
    </comment>
    <comment ref="X37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Reversiones de malas aplicaciones. </t>
        </r>
      </text>
    </comment>
  </commentList>
</comments>
</file>

<file path=xl/sharedStrings.xml><?xml version="1.0" encoding="utf-8"?>
<sst xmlns="http://schemas.openxmlformats.org/spreadsheetml/2006/main" count="862" uniqueCount="360">
  <si>
    <t>REVALUACIONES</t>
  </si>
  <si>
    <t>COMIS.CASA MERC.SECUNDARIO</t>
  </si>
  <si>
    <t>GARANTIAS OTORGADAS</t>
  </si>
  <si>
    <t>ACTIVOS INTANGIBLES</t>
  </si>
  <si>
    <t>GASTOS FINANCIEROS</t>
  </si>
  <si>
    <t xml:space="preserve">VAL. DE EMIS. EXISTENCIA xNEGOCIAR </t>
  </si>
  <si>
    <t>DIVIDENDOS CEDEVAL</t>
  </si>
  <si>
    <t>PASIVO NO CORRIENTE</t>
  </si>
  <si>
    <t>INTERESES</t>
  </si>
  <si>
    <t>OBLIGACIONES POR FONDOS RECIBIDOS DE CLIENTES</t>
  </si>
  <si>
    <t>CONTRACUENTA VALORES Y BIENES PROPIOS EN CUSTODIA</t>
  </si>
  <si>
    <t>LIBRO DE VENTAS AL CONTRIBUYENTE</t>
  </si>
  <si>
    <t>Moneda: US Dolares</t>
  </si>
  <si>
    <t>TIPO</t>
  </si>
  <si>
    <t>CAPITAL SOCIAL</t>
  </si>
  <si>
    <t>INGRESOS DIVERSOS</t>
  </si>
  <si>
    <t>OTROS INGRESOS</t>
  </si>
  <si>
    <t>SISA VIDA, S.A. SEGUROS DE PERSONAS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</si>
  <si>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</si>
  <si>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</si>
  <si>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</si>
  <si>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</si>
  <si>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</si>
  <si>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</si>
  <si>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</si>
  <si>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</si>
  <si>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</si>
  <si>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CUENTAS CONTINGENTES DE COMPORMISO DEUDORAS</t>
  </si>
  <si>
    <t>CONTINGENTES DEUDORAS</t>
  </si>
  <si>
    <t>CUENTAS DE CONTROL DEUDORAS</t>
  </si>
  <si>
    <t>VALORES Y BIENES PROPIOS CEDIDOS EN GARANTIA</t>
  </si>
  <si>
    <t>CONTINGENSTES DE COMPROMISO Y CONTROL ACREEDORAS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</si>
  <si>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</si>
  <si>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</si>
  <si>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</si>
  <si>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</si>
  <si>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</si>
  <si>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</si>
  <si>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</si>
  <si>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</si>
  <si>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</si>
  <si>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</si>
  <si>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IVA</t>
  </si>
  <si>
    <t>146-5</t>
  </si>
  <si>
    <t>VENTAS</t>
  </si>
  <si>
    <t>CUENTAS POR PAGAR</t>
  </si>
  <si>
    <t>RESULTADOS</t>
  </si>
  <si>
    <t>CITIBANK, N.A. SUCURSAL SAN SALVADOR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</si>
  <si>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</si>
  <si>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</si>
  <si>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</si>
  <si>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</si>
  <si>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</si>
  <si>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</si>
  <si>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</si>
  <si>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</si>
  <si>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</si>
  <si>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</si>
  <si>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</si>
  <si>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</si>
  <si>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</si>
  <si>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</si>
  <si>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</si>
  <si>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</si>
  <si>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</si>
  <si>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</si>
  <si>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</si>
  <si>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POR INTERESES DPF</t>
  </si>
  <si>
    <t>OTROS INGRESOS EXTRAORDINARIOS</t>
  </si>
  <si>
    <t xml:space="preserve">NO. DE </t>
  </si>
  <si>
    <t>V E N T A S    I N T E R N A S</t>
  </si>
  <si>
    <t>DIA</t>
  </si>
  <si>
    <t>CCF</t>
  </si>
  <si>
    <t>NOMBRE DEL CLIENTE</t>
  </si>
  <si>
    <t>EXPORTACIONES</t>
  </si>
  <si>
    <t>VENTAS GRAVADAS</t>
  </si>
  <si>
    <t>ENERO</t>
  </si>
  <si>
    <t>FEBRERO</t>
  </si>
  <si>
    <t>MARZO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</si>
  <si>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</si>
  <si>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</si>
  <si>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</si>
  <si>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</si>
  <si>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</si>
  <si>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 xml:space="preserve"> 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</si>
  <si>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</si>
  <si>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</si>
  <si>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</si>
  <si>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</si>
  <si>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</si>
  <si>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</si>
  <si>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</si>
  <si>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</si>
  <si>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</si>
  <si>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</si>
  <si>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</si>
  <si>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</si>
  <si>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</si>
  <si>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</si>
  <si>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</si>
  <si>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</si>
  <si>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</si>
  <si>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</si>
  <si>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</si>
  <si>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</si>
  <si>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</si>
  <si>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</si>
  <si>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</si>
  <si>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</si>
  <si>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</si>
  <si>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</si>
  <si>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</si>
  <si>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</si>
  <si>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>Actividad Económica:CASA CORREDORA DE BOLSA</t>
  </si>
  <si>
    <t>NIT:  0614-180192-101-3</t>
  </si>
  <si>
    <t>FECHA</t>
  </si>
  <si>
    <t xml:space="preserve">No. DEL </t>
  </si>
  <si>
    <t xml:space="preserve">CUENTAS Y DOCUMENTOS POR COBRAR </t>
  </si>
  <si>
    <t>NOMBRE DEL PROVEEDOR</t>
  </si>
  <si>
    <t>TOTAL</t>
  </si>
  <si>
    <t>DOCUMENTO</t>
  </si>
  <si>
    <t>REGISTRO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</si>
  <si>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</si>
  <si>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</si>
  <si>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</si>
  <si>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</si>
  <si>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</si>
  <si>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</si>
  <si>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</si>
  <si>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</si>
  <si>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</si>
  <si>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</si>
  <si>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</si>
  <si>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</si>
  <si>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</si>
  <si>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</si>
  <si>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</si>
  <si>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</si>
  <si>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</si>
  <si>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</si>
  <si>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</si>
  <si>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</si>
  <si>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NO SUJETAS</t>
  </si>
  <si>
    <t>EXENTAS</t>
  </si>
  <si>
    <t xml:space="preserve">VALOR NETO </t>
  </si>
  <si>
    <t>213-5</t>
  </si>
  <si>
    <t>124482-0</t>
  </si>
  <si>
    <t>589-4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</si>
  <si>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</si>
  <si>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</si>
  <si>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</si>
  <si>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</si>
  <si>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Diferencia</t>
  </si>
  <si>
    <t>CAPITAL</t>
  </si>
  <si>
    <t>SEGUROS E INVERSIONES, S.A DE C.V.</t>
  </si>
  <si>
    <t>627-0</t>
  </si>
  <si>
    <t>VALORES CUSCATLAN, S. A. DE C.V.   REGISTRO 57974-2</t>
  </si>
  <si>
    <t>REPORTE DE VENTAS CONSUMIDOR FINAL</t>
  </si>
  <si>
    <t>DISPONIBLE RESTRINGIDO</t>
  </si>
  <si>
    <t>COMIS.BOLSA MERC.SECUNDARIO</t>
  </si>
  <si>
    <t>INGR x SERV REPORTO BOLSA</t>
  </si>
  <si>
    <t>INGRESO x SERV REPORTO CASA</t>
  </si>
  <si>
    <t>157889-5</t>
  </si>
  <si>
    <t>PORTAFOLIO INVERSION A PLAZO</t>
  </si>
  <si>
    <t>PORTAFOLIO PRO RETIRO</t>
  </si>
  <si>
    <t>PORTAFOLIO MAS PN</t>
  </si>
  <si>
    <t>INGRESOS POR ARREDAMIENTO A TERCEROS</t>
  </si>
  <si>
    <t>Jesy Yanira Quijada</t>
  </si>
  <si>
    <t xml:space="preserve"> Jefe de Contraloría</t>
  </si>
  <si>
    <t>BOLSA DE VALORES DE EL SALVADOR, S.A. DE C.V.</t>
  </si>
  <si>
    <t>OPERADORES LOGISTICOS RANSA, S.A. DE C.V.</t>
  </si>
  <si>
    <t>27287-6</t>
  </si>
  <si>
    <t>KPMG, S.A.</t>
  </si>
  <si>
    <t>88004-3</t>
  </si>
  <si>
    <t>COMUNICACIÓN CREATIVA SA DE CV</t>
  </si>
  <si>
    <t>23175-4</t>
  </si>
  <si>
    <t>TELEMOVIL EL SALVADOR, S.A</t>
  </si>
  <si>
    <t>77485-5</t>
  </si>
  <si>
    <t>CENTRAL DE DEPOSITO DE VALORES, S.A. DE C.V.</t>
  </si>
  <si>
    <t>Shearlene Márquez</t>
  </si>
  <si>
    <r>
      <t xml:space="preserve">VALORES CUSCATLAN, S. A. DE C.V.   </t>
    </r>
    <r>
      <rPr>
        <sz val="16"/>
        <rFont val="Calibri"/>
        <family val="2"/>
        <scheme val="minor"/>
      </rPr>
      <t>REGISTRO 57974-2</t>
    </r>
  </si>
  <si>
    <t>MES</t>
  </si>
  <si>
    <t>20 - 25</t>
  </si>
  <si>
    <t>No.</t>
  </si>
  <si>
    <t xml:space="preserve">No. DOCUMENTO </t>
  </si>
  <si>
    <t>No. DE</t>
  </si>
  <si>
    <t>COMPRAS  EXENTAS</t>
  </si>
  <si>
    <t>COMPRAS GRAVADAS</t>
  </si>
  <si>
    <t>MONTO SUJETO</t>
  </si>
  <si>
    <t>ANTICIPO A CTA</t>
  </si>
  <si>
    <t>SUJETOS</t>
  </si>
  <si>
    <t xml:space="preserve">RETENCION </t>
  </si>
  <si>
    <t>CONTABILIZADO</t>
  </si>
  <si>
    <t>RETENCION</t>
  </si>
  <si>
    <t>INTERNAS</t>
  </si>
  <si>
    <t>IMPORTACION</t>
  </si>
  <si>
    <t>COMPRAS</t>
  </si>
  <si>
    <t>A RETENCION</t>
  </si>
  <si>
    <t>IVA RETENIDO</t>
  </si>
  <si>
    <t>EXCLUIDOS</t>
  </si>
  <si>
    <t xml:space="preserve"> SERV PROF</t>
  </si>
  <si>
    <t>A NO DOMICILIADOS</t>
  </si>
  <si>
    <r>
      <t xml:space="preserve">EJERCICIO FISCAL          </t>
    </r>
    <r>
      <rPr>
        <b/>
        <sz val="10"/>
        <rFont val="Cambria"/>
        <family val="1"/>
        <scheme val="major"/>
      </rPr>
      <t>MES:</t>
    </r>
  </si>
  <si>
    <t>CF</t>
  </si>
  <si>
    <t>BANCO CUSCATLAN DE EL SALVADOR S.A.</t>
  </si>
  <si>
    <t>Cta contable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</si>
  <si>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</si>
  <si>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</si>
  <si>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</si>
  <si>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</si>
  <si>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1337</t>
  </si>
  <si>
    <t>Ingresos Mensuales</t>
  </si>
  <si>
    <t>CUENTAS AREEDORAS POR OBLIGACIONES POR SERVICIOS EN ADMINISTRACION DE CARTERA</t>
  </si>
  <si>
    <t>BALANCE GENERAL AL 31 DE MARZO DE 2017</t>
  </si>
  <si>
    <t>216585</t>
  </si>
  <si>
    <t>216584</t>
  </si>
  <si>
    <t>3690</t>
  </si>
  <si>
    <t>4166409</t>
  </si>
  <si>
    <t>4166408</t>
  </si>
  <si>
    <t>3719</t>
  </si>
  <si>
    <t>159</t>
  </si>
  <si>
    <t>891</t>
  </si>
  <si>
    <t>115266-3</t>
  </si>
  <si>
    <t>4168582</t>
  </si>
  <si>
    <t>892</t>
  </si>
  <si>
    <t>3731</t>
  </si>
  <si>
    <t>203140</t>
  </si>
  <si>
    <t>893</t>
  </si>
  <si>
    <t>1518</t>
  </si>
  <si>
    <t>894</t>
  </si>
  <si>
    <t>3737</t>
  </si>
  <si>
    <t>3759</t>
  </si>
  <si>
    <t>3763</t>
  </si>
  <si>
    <t>3769</t>
  </si>
  <si>
    <t>3776</t>
  </si>
  <si>
    <t>3782</t>
  </si>
  <si>
    <t>229178</t>
  </si>
  <si>
    <t>340</t>
  </si>
  <si>
    <t>399</t>
  </si>
  <si>
    <t>400</t>
  </si>
  <si>
    <t>341</t>
  </si>
  <si>
    <t>3788</t>
  </si>
  <si>
    <t>3801</t>
  </si>
  <si>
    <t>ASOCIACION SALVADOREÑA DE INTERMEDIARIOS BURSATILES</t>
  </si>
  <si>
    <t>00115</t>
  </si>
  <si>
    <t>00116</t>
  </si>
  <si>
    <t>00121</t>
  </si>
  <si>
    <t>00122</t>
  </si>
  <si>
    <t>00117</t>
  </si>
  <si>
    <t>00118</t>
  </si>
  <si>
    <t>00119</t>
  </si>
  <si>
    <t>00120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</si>
  <si>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</si>
  <si>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</si>
  <si>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</si>
  <si>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</si>
  <si>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</si>
  <si>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</si>
  <si>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</si>
  <si>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</si>
  <si>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</si>
  <si>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</si>
  <si>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</si>
  <si>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</si>
  <si>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</si>
  <si>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</si>
  <si>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</si>
  <si>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</si>
  <si>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</si>
  <si>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</si>
  <si>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Ingresos operativos</t>
  </si>
  <si>
    <t>Ingresos Intercompany</t>
  </si>
  <si>
    <t>Ingresos con Citi NA y clientes terceros</t>
  </si>
  <si>
    <t>Intercompany</t>
  </si>
  <si>
    <t>3748</t>
  </si>
  <si>
    <t>1498</t>
  </si>
  <si>
    <t>895</t>
  </si>
  <si>
    <t>1442</t>
  </si>
  <si>
    <t>1543</t>
  </si>
  <si>
    <t>896</t>
  </si>
  <si>
    <t>600006386</t>
  </si>
  <si>
    <t>897</t>
  </si>
  <si>
    <t>196622</t>
  </si>
  <si>
    <t>1918</t>
  </si>
  <si>
    <t>537</t>
  </si>
  <si>
    <t>536</t>
  </si>
  <si>
    <t>276376</t>
  </si>
  <si>
    <t>4195324</t>
  </si>
  <si>
    <t>3938</t>
  </si>
  <si>
    <t>00141</t>
  </si>
  <si>
    <t>00142</t>
  </si>
  <si>
    <t>00143</t>
  </si>
  <si>
    <t>00144</t>
  </si>
  <si>
    <t>00145</t>
  </si>
  <si>
    <t>ANULADO</t>
  </si>
  <si>
    <t>00146</t>
  </si>
  <si>
    <t>00147</t>
  </si>
  <si>
    <t>00148</t>
  </si>
  <si>
    <t>00149</t>
  </si>
  <si>
    <t>00150</t>
  </si>
  <si>
    <t>00151</t>
  </si>
  <si>
    <t>00152</t>
  </si>
  <si>
    <t>Venta a Citibank NA</t>
  </si>
  <si>
    <t>PERIODO DEL 1 o. DE ENERO AL 31 DE MARZO DE 2017</t>
  </si>
  <si>
    <t>ESTADO DE OPERACIONES BURSATILES AL 31 DE MARZO DE 2017</t>
  </si>
  <si>
    <t>ESTADO DE ADMINISTRACION DE CARTERA AL 31 DE MARZO DE 2017</t>
  </si>
  <si>
    <t>3967</t>
  </si>
  <si>
    <t>3974</t>
  </si>
  <si>
    <t>1649</t>
  </si>
  <si>
    <t>898</t>
  </si>
  <si>
    <t>171</t>
  </si>
  <si>
    <t>899</t>
  </si>
  <si>
    <t>3995</t>
  </si>
  <si>
    <t>4206458</t>
  </si>
  <si>
    <t>4003</t>
  </si>
  <si>
    <t>1578</t>
  </si>
  <si>
    <t>901</t>
  </si>
  <si>
    <t>116205</t>
  </si>
  <si>
    <t>600006913</t>
  </si>
  <si>
    <t>902</t>
  </si>
  <si>
    <t>3899</t>
  </si>
  <si>
    <t>327144</t>
  </si>
  <si>
    <t>631</t>
  </si>
  <si>
    <t>903</t>
  </si>
  <si>
    <t>195</t>
  </si>
  <si>
    <t>904</t>
  </si>
  <si>
    <t>140973-9</t>
  </si>
  <si>
    <t>630</t>
  </si>
  <si>
    <t>905</t>
  </si>
  <si>
    <t>4201964</t>
  </si>
  <si>
    <t>4133</t>
  </si>
  <si>
    <t>ENERGIA Y AIRE S.A DE C.V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</si>
  <si>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</si>
  <si>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</si>
  <si>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</si>
  <si>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</si>
  <si>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</si>
  <si>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</si>
  <si>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</si>
  <si>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</si>
  <si>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</si>
  <si>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</si>
  <si>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</si>
  <si>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</si>
  <si>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</si>
  <si>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</si>
  <si>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</si>
  <si>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</si>
  <si>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</si>
  <si>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</si>
  <si>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</si>
  <si>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</si>
  <si>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Citibank NA</t>
  </si>
  <si>
    <t>8.48 Con Factura</t>
  </si>
  <si>
    <t xml:space="preserve">Cutodia de valores CEDEVAL </t>
  </si>
  <si>
    <t>51000200001/51000200002</t>
  </si>
  <si>
    <t>Ventas CCF</t>
  </si>
  <si>
    <t>Factura</t>
  </si>
  <si>
    <t>Citi NA</t>
  </si>
  <si>
    <t>Inteses intercompany no facturados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</si>
</sst>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74" formatCode="dd/mm/yyyy;@"/>
    <numFmt numFmtId="176" formatCode="[$-C0A]d\-mmm;@"/>
    <numFmt numFmtId="177" formatCode="0_)"/>
    <numFmt numFmtId="178" formatCode="0.00_);[Red]\(0.00\)"/>
    <numFmt numFmtId="179" formatCode="[$-409]mmm\-yy;@"/>
    <numFmt numFmtId="180" formatCode="#,##0.000"/>
    <numFmt numFmtId="181" formatCode="_([$€-2]* #,##0.00_);_([$€-2]* \(#,##0.00\);_([$€-2]* &quot;-&quot;??_)"/>
  </numFmts>
  <fonts count="1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MS Sans Serif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10"/>
      <color indexed="81"/>
      <name val="Tahoma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3"/>
      <name val="Cambria"/>
      <family val="1"/>
      <scheme val="major"/>
    </font>
    <font>
      <b/>
      <sz val="14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11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2">
    <xf numFmtId="0" fontId="0" fillId="0" borderId="0"/>
    <xf numFmtId="0" fontId="147" fillId="0" borderId="0"/>
    <xf numFmtId="0" fontId="124" fillId="0" borderId="0"/>
    <xf numFmtId="0" fontId="132" fillId="2" borderId="0" applyNumberFormat="0" applyBorder="0" applyAlignment="0" applyProtection="0"/>
    <xf numFmtId="0" fontId="131" fillId="3" borderId="0" applyNumberFormat="0" applyBorder="0" applyAlignment="0" applyProtection="0"/>
    <xf numFmtId="43" fontId="124" fillId="0" borderId="0" applyFont="0" applyFill="0" applyBorder="0" applyAlignment="0" applyProtection="0"/>
    <xf numFmtId="40" fontId="130" fillId="0" borderId="0" applyFont="0" applyFill="0" applyBorder="0" applyAlignment="0" applyProtection="0"/>
    <xf numFmtId="44" fontId="124" fillId="0" borderId="0" applyFont="0" applyFill="0" applyBorder="0" applyAlignment="0" applyProtection="0"/>
    <xf numFmtId="0" fontId="124" fillId="0" borderId="0"/>
    <xf numFmtId="39" fontId="139" fillId="0" borderId="0"/>
    <xf numFmtId="9" fontId="124" fillId="0" borderId="0" applyFont="0" applyFill="0" applyBorder="0" applyAlignment="0" applyProtection="0"/>
    <xf numFmtId="0" fontId="148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124" fillId="0" borderId="0"/>
    <xf numFmtId="0" fontId="12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181" fontId="12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68">
    <xf numFmtId="0" fontId="0" fillId="0" borderId="0" xfId="0"/>
    <xf numFmtId="0" fontId="126" fillId="0" borderId="0" xfId="1" applyFont="1"/>
    <xf numFmtId="43" fontId="124" fillId="0" borderId="0" xfId="5"/>
    <xf numFmtId="0" fontId="126" fillId="4" borderId="0" xfId="1" applyFont="1" applyFill="1"/>
    <xf numFmtId="43" fontId="124" fillId="4" borderId="0" xfId="5" applyFill="1"/>
    <xf numFmtId="0" fontId="141" fillId="4" borderId="0" xfId="1" applyFont="1" applyFill="1"/>
    <xf numFmtId="0" fontId="135" fillId="4" borderId="0" xfId="1" applyFont="1" applyFill="1" applyAlignment="1"/>
    <xf numFmtId="43" fontId="135" fillId="4" borderId="0" xfId="5" applyFont="1" applyFill="1"/>
    <xf numFmtId="0" fontId="125" fillId="4" borderId="0" xfId="1" applyFont="1" applyFill="1"/>
    <xf numFmtId="0" fontId="135" fillId="4" borderId="0" xfId="1" applyFont="1" applyFill="1"/>
    <xf numFmtId="43" fontId="125" fillId="4" borderId="0" xfId="1" applyNumberFormat="1" applyFont="1" applyFill="1"/>
    <xf numFmtId="43" fontId="126" fillId="4" borderId="0" xfId="1" applyNumberFormat="1" applyFont="1" applyFill="1"/>
    <xf numFmtId="43" fontId="141" fillId="4" borderId="0" xfId="1" applyNumberFormat="1" applyFont="1" applyFill="1"/>
    <xf numFmtId="43" fontId="124" fillId="4" borderId="8" xfId="5" applyFill="1" applyBorder="1"/>
    <xf numFmtId="43" fontId="126" fillId="4" borderId="8" xfId="1" applyNumberFormat="1" applyFont="1" applyFill="1" applyBorder="1"/>
    <xf numFmtId="0" fontId="126" fillId="4" borderId="8" xfId="1" applyFont="1" applyFill="1" applyBorder="1"/>
    <xf numFmtId="43" fontId="124" fillId="4" borderId="0" xfId="5" applyFill="1" applyBorder="1"/>
    <xf numFmtId="0" fontId="126" fillId="4" borderId="0" xfId="1" applyFont="1" applyFill="1" applyBorder="1"/>
    <xf numFmtId="43" fontId="124" fillId="4" borderId="11" xfId="5" applyFill="1" applyBorder="1"/>
    <xf numFmtId="0" fontId="126" fillId="4" borderId="11" xfId="1" applyFont="1" applyFill="1" applyBorder="1"/>
    <xf numFmtId="43" fontId="125" fillId="4" borderId="10" xfId="1" applyNumberFormat="1" applyFont="1" applyFill="1" applyBorder="1"/>
    <xf numFmtId="43" fontId="125" fillId="4" borderId="0" xfId="5" applyFont="1" applyFill="1"/>
    <xf numFmtId="2" fontId="126" fillId="4" borderId="0" xfId="1" applyNumberFormat="1" applyFont="1" applyFill="1"/>
    <xf numFmtId="0" fontId="142" fillId="4" borderId="0" xfId="1" applyFont="1" applyFill="1"/>
    <xf numFmtId="0" fontId="133" fillId="4" borderId="0" xfId="1" applyFont="1" applyFill="1"/>
    <xf numFmtId="43" fontId="133" fillId="4" borderId="0" xfId="5" applyFont="1" applyFill="1"/>
    <xf numFmtId="43" fontId="133" fillId="4" borderId="10" xfId="1" applyNumberFormat="1" applyFont="1" applyFill="1" applyBorder="1"/>
    <xf numFmtId="0" fontId="143" fillId="4" borderId="0" xfId="1" applyFont="1" applyFill="1"/>
    <xf numFmtId="0" fontId="144" fillId="4" borderId="0" xfId="1" applyFont="1" applyFill="1"/>
    <xf numFmtId="0" fontId="146" fillId="4" borderId="0" xfId="1" applyFont="1" applyFill="1"/>
    <xf numFmtId="43" fontId="146" fillId="4" borderId="0" xfId="5" applyFont="1" applyFill="1"/>
    <xf numFmtId="43" fontId="137" fillId="4" borderId="0" xfId="5" applyFont="1" applyFill="1"/>
    <xf numFmtId="43" fontId="142" fillId="4" borderId="0" xfId="1" applyNumberFormat="1" applyFont="1" applyFill="1"/>
    <xf numFmtId="0" fontId="124" fillId="4" borderId="0" xfId="1" applyFont="1" applyFill="1"/>
    <xf numFmtId="43" fontId="134" fillId="4" borderId="0" xfId="5" applyFont="1" applyFill="1"/>
    <xf numFmtId="0" fontId="140" fillId="4" borderId="0" xfId="1" applyFont="1" applyFill="1"/>
    <xf numFmtId="0" fontId="134" fillId="4" borderId="0" xfId="1" applyFont="1" applyFill="1"/>
    <xf numFmtId="43" fontId="125" fillId="4" borderId="0" xfId="1" applyNumberFormat="1" applyFont="1" applyFill="1" applyBorder="1"/>
    <xf numFmtId="43" fontId="125" fillId="4" borderId="11" xfId="1" applyNumberFormat="1" applyFont="1" applyFill="1" applyBorder="1"/>
    <xf numFmtId="0" fontId="125" fillId="4" borderId="0" xfId="1" applyFont="1" applyFill="1" applyBorder="1"/>
    <xf numFmtId="0" fontId="125" fillId="4" borderId="11" xfId="1" applyFont="1" applyFill="1" applyBorder="1"/>
    <xf numFmtId="43" fontId="134" fillId="4" borderId="0" xfId="5" applyFont="1" applyFill="1" applyBorder="1"/>
    <xf numFmtId="4" fontId="134" fillId="4" borderId="0" xfId="1" applyNumberFormat="1" applyFont="1" applyFill="1" applyBorder="1"/>
    <xf numFmtId="4" fontId="134" fillId="4" borderId="10" xfId="1" applyNumberFormat="1" applyFont="1" applyFill="1" applyBorder="1"/>
    <xf numFmtId="4" fontId="141" fillId="4" borderId="0" xfId="1" applyNumberFormat="1" applyFont="1" applyFill="1"/>
    <xf numFmtId="0" fontId="134" fillId="4" borderId="0" xfId="1" applyFont="1" applyFill="1" applyBorder="1"/>
    <xf numFmtId="165" fontId="134" fillId="4" borderId="0" xfId="5" applyNumberFormat="1" applyFont="1" applyFill="1"/>
    <xf numFmtId="0" fontId="140" fillId="4" borderId="0" xfId="1" applyFont="1" applyFill="1" applyBorder="1"/>
    <xf numFmtId="43" fontId="140" fillId="4" borderId="0" xfId="1" applyNumberFormat="1" applyFont="1" applyFill="1"/>
    <xf numFmtId="43" fontId="126" fillId="4" borderId="11" xfId="1" applyNumberFormat="1" applyFont="1" applyFill="1" applyBorder="1"/>
    <xf numFmtId="43" fontId="140" fillId="4" borderId="0" xfId="5" applyFont="1" applyFill="1"/>
    <xf numFmtId="0" fontId="126" fillId="4" borderId="0" xfId="1" applyFont="1" applyFill="1" applyAlignment="1">
      <alignment horizontal="left"/>
    </xf>
    <xf numFmtId="0" fontId="140" fillId="4" borderId="0" xfId="1" applyFont="1" applyFill="1" applyAlignment="1">
      <alignment horizontal="left"/>
    </xf>
    <xf numFmtId="0" fontId="125" fillId="4" borderId="0" xfId="1" applyFont="1" applyFill="1" applyAlignment="1">
      <alignment horizontal="left"/>
    </xf>
    <xf numFmtId="0" fontId="146" fillId="4" borderId="0" xfId="1" applyFont="1" applyFill="1" applyAlignment="1">
      <alignment horizontal="left"/>
    </xf>
    <xf numFmtId="0" fontId="124" fillId="0" borderId="0" xfId="31" applyFont="1"/>
    <xf numFmtId="180" fontId="134" fillId="4" borderId="0" xfId="1" applyNumberFormat="1" applyFont="1" applyFill="1"/>
    <xf numFmtId="43" fontId="125" fillId="0" borderId="9" xfId="1" applyNumberFormat="1" applyFont="1" applyFill="1" applyBorder="1"/>
    <xf numFmtId="43" fontId="126" fillId="0" borderId="0" xfId="1" applyNumberFormat="1" applyFont="1" applyFill="1"/>
    <xf numFmtId="0" fontId="124" fillId="0" borderId="0" xfId="144" quotePrefix="1" applyNumberFormat="1" applyFont="1" applyFill="1"/>
    <xf numFmtId="0" fontId="126" fillId="0" borderId="0" xfId="11" quotePrefix="1" applyNumberFormat="1" applyFont="1"/>
    <xf numFmtId="40" fontId="124" fillId="0" borderId="0" xfId="5" applyNumberFormat="1" applyFont="1"/>
    <xf numFmtId="0" fontId="124" fillId="4" borderId="0" xfId="8" applyFont="1" applyFill="1"/>
    <xf numFmtId="0" fontId="129" fillId="4" borderId="0" xfId="1" applyFont="1" applyFill="1"/>
    <xf numFmtId="43" fontId="124" fillId="4" borderId="0" xfId="5" applyFont="1" applyFill="1"/>
    <xf numFmtId="4" fontId="124" fillId="4" borderId="0" xfId="8" applyNumberFormat="1" applyFont="1" applyFill="1"/>
    <xf numFmtId="44" fontId="124" fillId="4" borderId="0" xfId="7" applyFont="1" applyFill="1"/>
    <xf numFmtId="43" fontId="124" fillId="4" borderId="0" xfId="1" applyNumberFormat="1" applyFont="1" applyFill="1"/>
    <xf numFmtId="0" fontId="124" fillId="4" borderId="0" xfId="8" applyFont="1" applyFill="1" applyBorder="1"/>
    <xf numFmtId="44" fontId="124" fillId="4" borderId="10" xfId="7" applyFont="1" applyFill="1" applyBorder="1"/>
    <xf numFmtId="0" fontId="124" fillId="4" borderId="8" xfId="8" applyFont="1" applyFill="1" applyBorder="1"/>
    <xf numFmtId="44" fontId="124" fillId="4" borderId="0" xfId="7" applyFont="1" applyFill="1" applyBorder="1"/>
    <xf numFmtId="44" fontId="124" fillId="4" borderId="9" xfId="7" applyFont="1" applyFill="1" applyBorder="1"/>
    <xf numFmtId="0" fontId="138" fillId="4" borderId="0" xfId="8" applyFont="1" applyFill="1"/>
    <xf numFmtId="43" fontId="124" fillId="4" borderId="0" xfId="8" applyNumberFormat="1" applyFont="1" applyFill="1"/>
    <xf numFmtId="39" fontId="149" fillId="7" borderId="0" xfId="9" applyFont="1" applyFill="1" applyProtection="1">
      <protection locked="0"/>
    </xf>
    <xf numFmtId="39" fontId="154" fillId="7" borderId="0" xfId="9" applyFont="1" applyFill="1" applyAlignment="1" applyProtection="1">
      <alignment horizontal="left"/>
      <protection locked="0"/>
    </xf>
    <xf numFmtId="39" fontId="156" fillId="7" borderId="0" xfId="9" quotePrefix="1" applyFont="1" applyFill="1" applyAlignment="1" applyProtection="1">
      <alignment horizontal="left"/>
      <protection locked="0"/>
    </xf>
    <xf numFmtId="39" fontId="156" fillId="7" borderId="0" xfId="9" applyFont="1" applyFill="1" applyAlignment="1" applyProtection="1">
      <alignment horizontal="left"/>
      <protection locked="0"/>
    </xf>
    <xf numFmtId="40" fontId="156" fillId="7" borderId="0" xfId="9" applyNumberFormat="1" applyFont="1" applyFill="1" applyAlignment="1" applyProtection="1">
      <alignment horizontal="left"/>
      <protection locked="0"/>
    </xf>
    <xf numFmtId="40" fontId="156" fillId="7" borderId="0" xfId="9" applyNumberFormat="1" applyFont="1" applyFill="1" applyProtection="1">
      <protection locked="0"/>
    </xf>
    <xf numFmtId="39" fontId="156" fillId="7" borderId="0" xfId="9" applyFont="1" applyFill="1" applyProtection="1">
      <protection locked="0"/>
    </xf>
    <xf numFmtId="39" fontId="157" fillId="7" borderId="0" xfId="9" applyFont="1" applyFill="1" applyAlignment="1" applyProtection="1">
      <alignment horizontal="left"/>
      <protection locked="0"/>
    </xf>
    <xf numFmtId="179" fontId="157" fillId="7" borderId="0" xfId="9" applyNumberFormat="1" applyFont="1" applyFill="1" applyAlignment="1" applyProtection="1">
      <alignment horizontal="left"/>
      <protection locked="0"/>
    </xf>
    <xf numFmtId="39" fontId="149" fillId="7" borderId="0" xfId="9" applyFont="1" applyFill="1" applyAlignment="1" applyProtection="1">
      <alignment horizontal="left"/>
      <protection locked="0"/>
    </xf>
    <xf numFmtId="0" fontId="157" fillId="7" borderId="0" xfId="9" applyNumberFormat="1" applyFont="1" applyFill="1" applyAlignment="1" applyProtection="1">
      <alignment horizontal="center"/>
      <protection locked="0"/>
    </xf>
    <xf numFmtId="40" fontId="149" fillId="7" borderId="0" xfId="9" applyNumberFormat="1" applyFont="1" applyFill="1" applyProtection="1">
      <protection locked="0"/>
    </xf>
    <xf numFmtId="9" fontId="149" fillId="7" borderId="0" xfId="10" applyFont="1" applyFill="1" applyBorder="1" applyProtection="1"/>
    <xf numFmtId="9" fontId="149" fillId="7" borderId="0" xfId="10" applyFont="1" applyFill="1" applyBorder="1" applyAlignment="1" applyProtection="1">
      <alignment horizontal="center"/>
    </xf>
    <xf numFmtId="43" fontId="161" fillId="7" borderId="0" xfId="5" applyFont="1" applyFill="1" applyBorder="1" applyAlignment="1" applyProtection="1"/>
    <xf numFmtId="43" fontId="161" fillId="7" borderId="0" xfId="5" applyFont="1" applyFill="1" applyBorder="1" applyAlignment="1" applyProtection="1">
      <alignment horizontal="right"/>
    </xf>
    <xf numFmtId="0" fontId="149" fillId="7" borderId="0" xfId="62" applyFont="1" applyFill="1"/>
    <xf numFmtId="49" fontId="149" fillId="7" borderId="0" xfId="62" applyNumberFormat="1" applyFont="1" applyFill="1" applyAlignment="1">
      <alignment horizontal="right"/>
    </xf>
    <xf numFmtId="176" fontId="149" fillId="7" borderId="0" xfId="62" applyNumberFormat="1" applyFont="1" applyFill="1"/>
    <xf numFmtId="0" fontId="149" fillId="7" borderId="0" xfId="62" applyFont="1" applyFill="1" applyAlignment="1">
      <alignment horizontal="center"/>
    </xf>
    <xf numFmtId="0" fontId="149" fillId="7" borderId="0" xfId="62" applyFont="1" applyFill="1" applyAlignment="1">
      <alignment horizontal="left"/>
    </xf>
    <xf numFmtId="40" fontId="149" fillId="7" borderId="0" xfId="62" applyNumberFormat="1" applyFont="1" applyFill="1"/>
    <xf numFmtId="0" fontId="162" fillId="0" borderId="0" xfId="62" applyFont="1" applyBorder="1"/>
    <xf numFmtId="44" fontId="162" fillId="0" borderId="0" xfId="7" applyFont="1"/>
    <xf numFmtId="0" fontId="162" fillId="0" borderId="0" xfId="62" applyFont="1"/>
    <xf numFmtId="0" fontId="163" fillId="0" borderId="0" xfId="62" applyNumberFormat="1" applyFont="1" applyFill="1" applyBorder="1" applyAlignment="1">
      <alignment horizontal="left"/>
    </xf>
    <xf numFmtId="1" fontId="162" fillId="0" borderId="0" xfId="62" applyNumberFormat="1" applyFont="1" applyFill="1" applyBorder="1" applyAlignment="1" applyProtection="1">
      <alignment horizontal="right"/>
    </xf>
    <xf numFmtId="0" fontId="162" fillId="0" borderId="0" xfId="62" applyFont="1" applyFill="1" applyBorder="1" applyAlignment="1">
      <alignment horizontal="right"/>
    </xf>
    <xf numFmtId="1" fontId="162" fillId="0" borderId="0" xfId="62" quotePrefix="1" applyNumberFormat="1" applyFont="1" applyFill="1" applyBorder="1" applyAlignment="1" applyProtection="1">
      <alignment horizontal="left"/>
    </xf>
    <xf numFmtId="0" fontId="162" fillId="0" borderId="0" xfId="62" applyNumberFormat="1" applyFont="1" applyFill="1" applyBorder="1" applyAlignment="1">
      <alignment horizontal="left"/>
    </xf>
    <xf numFmtId="0" fontId="162" fillId="7" borderId="0" xfId="62" applyFont="1" applyFill="1" applyBorder="1" applyAlignment="1">
      <alignment horizontal="right"/>
    </xf>
    <xf numFmtId="15" fontId="162" fillId="0" borderId="0" xfId="62" applyNumberFormat="1" applyFont="1" applyFill="1" applyBorder="1" applyAlignment="1" applyProtection="1">
      <alignment horizontal="right"/>
    </xf>
    <xf numFmtId="49" fontId="162" fillId="0" borderId="0" xfId="62" applyNumberFormat="1" applyFont="1" applyBorder="1"/>
    <xf numFmtId="0" fontId="163" fillId="0" borderId="0" xfId="62" applyFont="1"/>
    <xf numFmtId="43" fontId="162" fillId="0" borderId="0" xfId="5" applyFont="1" applyFill="1" applyBorder="1" applyAlignment="1">
      <alignment horizontal="center"/>
    </xf>
    <xf numFmtId="43" fontId="162" fillId="0" borderId="0" xfId="5" applyFont="1" applyFill="1" applyBorder="1"/>
    <xf numFmtId="0" fontId="162" fillId="0" borderId="0" xfId="62" applyFont="1" applyFill="1"/>
    <xf numFmtId="43" fontId="162" fillId="0" borderId="0" xfId="5" applyFont="1"/>
    <xf numFmtId="44" fontId="167" fillId="0" borderId="0" xfId="7" applyFont="1" applyAlignment="1">
      <alignment horizontal="center"/>
    </xf>
    <xf numFmtId="43" fontId="162" fillId="0" borderId="0" xfId="62" applyNumberFormat="1" applyFont="1" applyBorder="1"/>
    <xf numFmtId="0" fontId="126" fillId="7" borderId="0" xfId="1" applyFont="1" applyFill="1" applyAlignment="1">
      <alignment horizontal="left"/>
    </xf>
    <xf numFmtId="0" fontId="126" fillId="7" borderId="0" xfId="11" quotePrefix="1" applyNumberFormat="1" applyFont="1" applyFill="1"/>
    <xf numFmtId="43" fontId="145" fillId="4" borderId="8" xfId="5" applyFont="1" applyFill="1" applyBorder="1" applyAlignment="1">
      <alignment horizontal="center"/>
    </xf>
    <xf numFmtId="43" fontId="146" fillId="4" borderId="8" xfId="5" applyFont="1" applyFill="1" applyBorder="1" applyAlignment="1">
      <alignment horizontal="center"/>
    </xf>
    <xf numFmtId="49" fontId="158" fillId="7" borderId="0" xfId="0" applyNumberFormat="1" applyFont="1" applyFill="1" applyBorder="1" applyAlignment="1">
      <alignment horizontal="center"/>
    </xf>
    <xf numFmtId="15" fontId="149" fillId="7" borderId="0" xfId="0" quotePrefix="1" applyNumberFormat="1" applyFont="1" applyFill="1" applyBorder="1" applyAlignment="1" applyProtection="1">
      <alignment horizontal="left"/>
    </xf>
    <xf numFmtId="49" fontId="149" fillId="7" borderId="0" xfId="0" applyNumberFormat="1" applyFont="1" applyFill="1" applyBorder="1" applyAlignment="1">
      <alignment horizontal="right"/>
    </xf>
    <xf numFmtId="176" fontId="149" fillId="7" borderId="0" xfId="0" applyNumberFormat="1" applyFont="1" applyFill="1" applyBorder="1"/>
    <xf numFmtId="1" fontId="149" fillId="7" borderId="0" xfId="0" applyNumberFormat="1" applyFont="1" applyFill="1" applyBorder="1" applyAlignment="1" applyProtection="1">
      <alignment horizontal="right"/>
    </xf>
    <xf numFmtId="1" fontId="149" fillId="7" borderId="0" xfId="0" applyNumberFormat="1" applyFont="1" applyFill="1" applyBorder="1" applyAlignment="1" applyProtection="1">
      <alignment horizontal="center"/>
    </xf>
    <xf numFmtId="0" fontId="149" fillId="7" borderId="0" xfId="0" applyFont="1" applyFill="1" applyBorder="1"/>
    <xf numFmtId="4" fontId="149" fillId="7" borderId="0" xfId="0" applyNumberFormat="1" applyFont="1" applyFill="1" applyBorder="1" applyAlignment="1" applyProtection="1">
      <alignment horizontal="right"/>
    </xf>
    <xf numFmtId="39" fontId="149" fillId="7" borderId="0" xfId="0" applyNumberFormat="1" applyFont="1" applyFill="1" applyBorder="1" applyProtection="1"/>
    <xf numFmtId="40" fontId="149" fillId="7" borderId="0" xfId="0" applyNumberFormat="1" applyFont="1" applyFill="1" applyBorder="1" applyProtection="1"/>
    <xf numFmtId="4" fontId="149" fillId="7" borderId="0" xfId="0" applyNumberFormat="1" applyFont="1" applyFill="1" applyBorder="1" applyAlignment="1" applyProtection="1">
      <alignment horizontal="center"/>
    </xf>
    <xf numFmtId="0" fontId="158" fillId="7" borderId="0" xfId="0" applyFont="1" applyFill="1" applyBorder="1" applyAlignment="1">
      <alignment horizontal="left"/>
    </xf>
    <xf numFmtId="0" fontId="150" fillId="7" borderId="0" xfId="0" quotePrefix="1" applyFont="1" applyFill="1" applyBorder="1" applyAlignment="1">
      <alignment horizontal="right"/>
    </xf>
    <xf numFmtId="177" fontId="149" fillId="7" borderId="0" xfId="0" applyNumberFormat="1" applyFont="1" applyFill="1" applyBorder="1"/>
    <xf numFmtId="49" fontId="149" fillId="7" borderId="0" xfId="0" applyNumberFormat="1" applyFont="1" applyFill="1" applyBorder="1" applyAlignment="1" applyProtection="1">
      <alignment horizontal="right"/>
    </xf>
    <xf numFmtId="176" fontId="149" fillId="7" borderId="0" xfId="0" applyNumberFormat="1" applyFont="1" applyFill="1" applyBorder="1" applyProtection="1"/>
    <xf numFmtId="0" fontId="149" fillId="7" borderId="0" xfId="0" applyFont="1" applyFill="1" applyBorder="1" applyAlignment="1">
      <alignment horizontal="left"/>
    </xf>
    <xf numFmtId="177" fontId="160" fillId="7" borderId="5" xfId="0" applyNumberFormat="1" applyFont="1" applyFill="1" applyBorder="1" applyAlignment="1">
      <alignment horizontal="center"/>
    </xf>
    <xf numFmtId="49" fontId="160" fillId="7" borderId="5" xfId="0" applyNumberFormat="1" applyFont="1" applyFill="1" applyBorder="1" applyAlignment="1">
      <alignment horizontal="left"/>
    </xf>
    <xf numFmtId="176" fontId="160" fillId="7" borderId="5" xfId="0" applyNumberFormat="1" applyFont="1" applyFill="1" applyBorder="1" applyAlignment="1">
      <alignment horizontal="center"/>
    </xf>
    <xf numFmtId="1" fontId="160" fillId="7" borderId="5" xfId="0" quotePrefix="1" applyNumberFormat="1" applyFont="1" applyFill="1" applyBorder="1" applyAlignment="1" applyProtection="1">
      <alignment horizontal="center"/>
    </xf>
    <xf numFmtId="39" fontId="160" fillId="7" borderId="13" xfId="0" applyNumberFormat="1" applyFont="1" applyFill="1" applyBorder="1" applyAlignment="1" applyProtection="1">
      <alignment horizontal="center"/>
    </xf>
    <xf numFmtId="39" fontId="160" fillId="7" borderId="13" xfId="0" quotePrefix="1" applyNumberFormat="1" applyFont="1" applyFill="1" applyBorder="1" applyAlignment="1" applyProtection="1">
      <alignment horizontal="center"/>
    </xf>
    <xf numFmtId="4" fontId="159" fillId="7" borderId="5" xfId="0" applyNumberFormat="1" applyFont="1" applyFill="1" applyBorder="1" applyAlignment="1" applyProtection="1">
      <alignment horizontal="center"/>
    </xf>
    <xf numFmtId="177" fontId="160" fillId="7" borderId="6" xfId="0" applyNumberFormat="1" applyFont="1" applyFill="1" applyBorder="1" applyAlignment="1">
      <alignment horizontal="center"/>
    </xf>
    <xf numFmtId="49" fontId="160" fillId="7" borderId="6" xfId="0" quotePrefix="1" applyNumberFormat="1" applyFont="1" applyFill="1" applyBorder="1" applyAlignment="1" applyProtection="1">
      <alignment horizontal="left"/>
    </xf>
    <xf numFmtId="176" fontId="160" fillId="7" borderId="6" xfId="0" quotePrefix="1" applyNumberFormat="1" applyFont="1" applyFill="1" applyBorder="1" applyAlignment="1">
      <alignment horizontal="center"/>
    </xf>
    <xf numFmtId="15" fontId="160" fillId="7" borderId="6" xfId="0" quotePrefix="1" applyNumberFormat="1" applyFont="1" applyFill="1" applyBorder="1" applyAlignment="1">
      <alignment horizontal="center"/>
    </xf>
    <xf numFmtId="15" fontId="160" fillId="7" borderId="6" xfId="0" applyNumberFormat="1" applyFont="1" applyFill="1" applyBorder="1" applyAlignment="1">
      <alignment horizontal="center"/>
    </xf>
    <xf numFmtId="39" fontId="160" fillId="7" borderId="14" xfId="0" applyNumberFormat="1" applyFont="1" applyFill="1" applyBorder="1" applyAlignment="1" applyProtection="1">
      <alignment horizontal="center"/>
    </xf>
    <xf numFmtId="4" fontId="159" fillId="7" borderId="6" xfId="0" applyNumberFormat="1" applyFont="1" applyFill="1" applyBorder="1" applyAlignment="1" applyProtection="1">
      <alignment horizontal="center"/>
    </xf>
    <xf numFmtId="177" fontId="161" fillId="7" borderId="0" xfId="0" applyNumberFormat="1" applyFont="1" applyFill="1" applyBorder="1" applyAlignment="1">
      <alignment horizontal="center"/>
    </xf>
    <xf numFmtId="174" fontId="161" fillId="7" borderId="0" xfId="0" applyNumberFormat="1" applyFont="1" applyFill="1" applyBorder="1" applyAlignment="1" applyProtection="1"/>
    <xf numFmtId="49" fontId="161" fillId="7" borderId="0" xfId="0" applyNumberFormat="1" applyFont="1" applyFill="1" applyBorder="1" applyAlignment="1">
      <alignment horizontal="center"/>
    </xf>
    <xf numFmtId="49" fontId="161" fillId="7" borderId="0" xfId="0" applyNumberFormat="1" applyFont="1" applyFill="1" applyBorder="1" applyAlignment="1">
      <alignment horizontal="left"/>
    </xf>
    <xf numFmtId="0" fontId="161" fillId="7" borderId="0" xfId="0" applyFont="1" applyFill="1" applyBorder="1" applyAlignment="1">
      <alignment horizontal="left" vertical="center"/>
    </xf>
    <xf numFmtId="177" fontId="161" fillId="9" borderId="0" xfId="0" applyNumberFormat="1" applyFont="1" applyFill="1" applyBorder="1" applyAlignment="1">
      <alignment horizontal="center"/>
    </xf>
    <xf numFmtId="174" fontId="161" fillId="9" borderId="0" xfId="0" applyNumberFormat="1" applyFont="1" applyFill="1" applyBorder="1" applyAlignment="1" applyProtection="1"/>
    <xf numFmtId="49" fontId="161" fillId="9" borderId="0" xfId="0" applyNumberFormat="1" applyFont="1" applyFill="1" applyBorder="1" applyAlignment="1">
      <alignment horizontal="center"/>
    </xf>
    <xf numFmtId="49" fontId="161" fillId="9" borderId="0" xfId="0" applyNumberFormat="1" applyFont="1" applyFill="1" applyBorder="1" applyAlignment="1">
      <alignment horizontal="left"/>
    </xf>
    <xf numFmtId="0" fontId="161" fillId="9" borderId="0" xfId="0" applyFont="1" applyFill="1" applyBorder="1" applyAlignment="1">
      <alignment horizontal="left" vertical="center"/>
    </xf>
    <xf numFmtId="43" fontId="161" fillId="9" borderId="0" xfId="5" applyFont="1" applyFill="1" applyBorder="1" applyAlignment="1" applyProtection="1"/>
    <xf numFmtId="43" fontId="161" fillId="9" borderId="0" xfId="5" applyFont="1" applyFill="1" applyBorder="1" applyAlignment="1" applyProtection="1">
      <alignment horizontal="right"/>
    </xf>
    <xf numFmtId="15" fontId="162" fillId="0" borderId="0" xfId="0" quotePrefix="1" applyNumberFormat="1" applyFont="1" applyFill="1" applyBorder="1" applyAlignment="1" applyProtection="1">
      <alignment horizontal="left"/>
    </xf>
    <xf numFmtId="0" fontId="162" fillId="0" borderId="0" xfId="0" applyFont="1" applyBorder="1"/>
    <xf numFmtId="49" fontId="162" fillId="0" borderId="0" xfId="0" applyNumberFormat="1" applyFont="1" applyBorder="1"/>
    <xf numFmtId="179" fontId="164" fillId="0" borderId="0" xfId="0" applyNumberFormat="1" applyFont="1" applyBorder="1" applyAlignment="1">
      <alignment horizontal="center"/>
    </xf>
    <xf numFmtId="0" fontId="163" fillId="0" borderId="0" xfId="0" applyFont="1" applyBorder="1"/>
    <xf numFmtId="0" fontId="165" fillId="0" borderId="0" xfId="0" applyFont="1" applyBorder="1" applyAlignment="1">
      <alignment horizontal="left"/>
    </xf>
    <xf numFmtId="4" fontId="163" fillId="0" borderId="0" xfId="0" quotePrefix="1" applyNumberFormat="1" applyFont="1" applyFill="1" applyBorder="1" applyAlignment="1" applyProtection="1">
      <alignment horizontal="left"/>
    </xf>
    <xf numFmtId="15" fontId="162" fillId="0" borderId="0" xfId="0" applyNumberFormat="1" applyFont="1" applyFill="1" applyBorder="1" applyProtection="1"/>
    <xf numFmtId="1" fontId="162" fillId="0" borderId="0" xfId="0" applyNumberFormat="1" applyFont="1" applyFill="1" applyBorder="1" applyAlignment="1" applyProtection="1">
      <alignment horizontal="right"/>
    </xf>
    <xf numFmtId="0" fontId="162" fillId="0" borderId="0" xfId="0" applyFont="1" applyFill="1" applyBorder="1" applyAlignment="1">
      <alignment horizontal="right"/>
    </xf>
    <xf numFmtId="0" fontId="166" fillId="0" borderId="0" xfId="0" quotePrefix="1" applyFont="1" applyBorder="1" applyAlignment="1">
      <alignment horizontal="left"/>
    </xf>
    <xf numFmtId="0" fontId="163" fillId="0" borderId="0" xfId="0" applyFont="1"/>
    <xf numFmtId="15" fontId="167" fillId="5" borderId="5" xfId="0" applyNumberFormat="1" applyFont="1" applyFill="1" applyBorder="1" applyAlignment="1">
      <alignment horizontal="center"/>
    </xf>
    <xf numFmtId="0" fontId="167" fillId="5" borderId="5" xfId="0" quotePrefix="1" applyFont="1" applyFill="1" applyBorder="1" applyAlignment="1">
      <alignment horizontal="center"/>
    </xf>
    <xf numFmtId="0" fontId="167" fillId="5" borderId="5" xfId="0" applyFont="1" applyFill="1" applyBorder="1" applyAlignment="1">
      <alignment horizontal="center"/>
    </xf>
    <xf numFmtId="0" fontId="167" fillId="5" borderId="12" xfId="0" applyFont="1" applyFill="1" applyBorder="1" applyAlignment="1">
      <alignment horizontal="centerContinuous"/>
    </xf>
    <xf numFmtId="0" fontId="167" fillId="5" borderId="3" xfId="0" applyFont="1" applyFill="1" applyBorder="1" applyAlignment="1">
      <alignment horizontal="centerContinuous"/>
    </xf>
    <xf numFmtId="15" fontId="167" fillId="5" borderId="7" xfId="0" applyNumberFormat="1" applyFont="1" applyFill="1" applyBorder="1" applyAlignment="1" applyProtection="1">
      <alignment horizontal="center"/>
    </xf>
    <xf numFmtId="0" fontId="167" fillId="5" borderId="7" xfId="0" applyFont="1" applyFill="1" applyBorder="1" applyAlignment="1">
      <alignment horizontal="center"/>
    </xf>
    <xf numFmtId="0" fontId="167" fillId="5" borderId="2" xfId="0" applyFont="1" applyFill="1" applyBorder="1" applyAlignment="1">
      <alignment horizontal="centerContinuous"/>
    </xf>
    <xf numFmtId="0" fontId="167" fillId="5" borderId="6" xfId="0" applyFont="1" applyFill="1" applyBorder="1" applyAlignment="1">
      <alignment horizontal="center"/>
    </xf>
    <xf numFmtId="0" fontId="167" fillId="5" borderId="6" xfId="0" quotePrefix="1" applyFont="1" applyFill="1" applyBorder="1" applyAlignment="1">
      <alignment horizontal="center"/>
    </xf>
    <xf numFmtId="0" fontId="167" fillId="5" borderId="1" xfId="0" quotePrefix="1" applyFont="1" applyFill="1" applyBorder="1" applyAlignment="1">
      <alignment horizontal="center"/>
    </xf>
    <xf numFmtId="0" fontId="167" fillId="5" borderId="1" xfId="0" applyFont="1" applyFill="1" applyBorder="1" applyAlignment="1">
      <alignment horizontal="center"/>
    </xf>
    <xf numFmtId="178" fontId="162" fillId="0" borderId="0" xfId="0" applyNumberFormat="1" applyFont="1" applyFill="1" applyBorder="1" applyAlignment="1">
      <alignment horizontal="center"/>
    </xf>
    <xf numFmtId="49" fontId="162" fillId="0" borderId="0" xfId="0" applyNumberFormat="1" applyFont="1" applyFill="1" applyBorder="1" applyAlignment="1">
      <alignment horizontal="center"/>
    </xf>
    <xf numFmtId="0" fontId="162" fillId="0" borderId="0" xfId="0" applyFont="1" applyFill="1" applyBorder="1" applyAlignment="1">
      <alignment horizontal="center"/>
    </xf>
    <xf numFmtId="4" fontId="162" fillId="0" borderId="0" xfId="0" applyNumberFormat="1" applyFont="1" applyFill="1" applyBorder="1" applyAlignment="1">
      <alignment horizontal="center"/>
    </xf>
    <xf numFmtId="14" fontId="162" fillId="0" borderId="0" xfId="0" applyNumberFormat="1" applyFont="1" applyFill="1" applyBorder="1" applyAlignment="1">
      <alignment horizontal="center"/>
    </xf>
    <xf numFmtId="0" fontId="162" fillId="0" borderId="0" xfId="0" applyFont="1" applyFill="1" applyBorder="1"/>
    <xf numFmtId="2" fontId="162" fillId="7" borderId="0" xfId="0" applyNumberFormat="1" applyFont="1" applyFill="1"/>
    <xf numFmtId="43" fontId="162" fillId="0" borderId="0" xfId="62" applyNumberFormat="1" applyFont="1"/>
    <xf numFmtId="43" fontId="162" fillId="0" borderId="0" xfId="5" applyFont="1" applyFill="1"/>
    <xf numFmtId="40" fontId="124" fillId="0" borderId="0" xfId="5" applyNumberFormat="1" applyFont="1" applyFill="1"/>
    <xf numFmtId="49" fontId="158" fillId="9" borderId="0" xfId="0" applyNumberFormat="1" applyFont="1" applyFill="1" applyBorder="1" applyAlignment="1">
      <alignment horizontal="center"/>
    </xf>
    <xf numFmtId="0" fontId="167" fillId="6" borderId="5" xfId="0" applyFont="1" applyFill="1" applyBorder="1" applyAlignment="1">
      <alignment horizontal="center"/>
    </xf>
    <xf numFmtId="0" fontId="167" fillId="6" borderId="7" xfId="0" applyFont="1" applyFill="1" applyBorder="1" applyAlignment="1">
      <alignment horizontal="center"/>
    </xf>
    <xf numFmtId="0" fontId="167" fillId="6" borderId="1" xfId="0" applyFont="1" applyFill="1" applyBorder="1" applyAlignment="1">
      <alignment horizontal="center"/>
    </xf>
    <xf numFmtId="0" fontId="167" fillId="6" borderId="6" xfId="0" applyFont="1" applyFill="1" applyBorder="1" applyAlignment="1">
      <alignment horizontal="center"/>
    </xf>
    <xf numFmtId="1" fontId="150" fillId="7" borderId="0" xfId="0" applyNumberFormat="1" applyFont="1" applyFill="1" applyBorder="1" applyAlignment="1" applyProtection="1">
      <alignment horizontal="center"/>
    </xf>
    <xf numFmtId="0" fontId="160" fillId="0" borderId="5" xfId="0" quotePrefix="1" applyFont="1" applyFill="1" applyBorder="1" applyAlignment="1">
      <alignment horizontal="left"/>
    </xf>
    <xf numFmtId="4" fontId="159" fillId="0" borderId="2" xfId="0" applyNumberFormat="1" applyFont="1" applyFill="1" applyBorder="1" applyAlignment="1" applyProtection="1">
      <alignment horizontal="centerContinuous"/>
    </xf>
    <xf numFmtId="39" fontId="159" fillId="0" borderId="4" xfId="0" applyNumberFormat="1" applyFont="1" applyFill="1" applyBorder="1" applyAlignment="1" applyProtection="1">
      <alignment horizontal="centerContinuous"/>
    </xf>
    <xf numFmtId="40" fontId="159" fillId="0" borderId="2" xfId="0" applyNumberFormat="1" applyFont="1" applyFill="1" applyBorder="1" applyAlignment="1" applyProtection="1">
      <alignment horizontal="centerContinuous"/>
    </xf>
    <xf numFmtId="39" fontId="159" fillId="0" borderId="3" xfId="0" applyNumberFormat="1" applyFont="1" applyFill="1" applyBorder="1" applyAlignment="1" applyProtection="1">
      <alignment horizontal="centerContinuous"/>
    </xf>
    <xf numFmtId="40" fontId="159" fillId="0" borderId="4" xfId="0" applyNumberFormat="1" applyFont="1" applyFill="1" applyBorder="1" applyAlignment="1">
      <alignment horizontal="centerContinuous"/>
    </xf>
    <xf numFmtId="40" fontId="159" fillId="0" borderId="13" xfId="0" applyNumberFormat="1" applyFont="1" applyFill="1" applyBorder="1" applyAlignment="1" applyProtection="1">
      <alignment horizontal="center"/>
    </xf>
    <xf numFmtId="15" fontId="160" fillId="0" borderId="6" xfId="0" applyNumberFormat="1" applyFont="1" applyFill="1" applyBorder="1" applyAlignment="1" applyProtection="1">
      <alignment horizontal="left"/>
    </xf>
    <xf numFmtId="4" fontId="159" fillId="0" borderId="1" xfId="0" applyNumberFormat="1" applyFont="1" applyFill="1" applyBorder="1" applyAlignment="1" applyProtection="1">
      <alignment horizontal="center"/>
    </xf>
    <xf numFmtId="39" fontId="159" fillId="0" borderId="1" xfId="0" quotePrefix="1" applyNumberFormat="1" applyFont="1" applyFill="1" applyBorder="1" applyAlignment="1" applyProtection="1">
      <alignment horizontal="center"/>
    </xf>
    <xf numFmtId="39" fontId="159" fillId="0" borderId="6" xfId="0" applyNumberFormat="1" applyFont="1" applyFill="1" applyBorder="1" applyAlignment="1" applyProtection="1">
      <alignment horizontal="center"/>
    </xf>
    <xf numFmtId="40" fontId="159" fillId="0" borderId="14" xfId="0" applyNumberFormat="1" applyFont="1" applyFill="1" applyBorder="1" applyAlignment="1" applyProtection="1">
      <alignment horizontal="center"/>
    </xf>
    <xf numFmtId="0" fontId="158" fillId="7" borderId="0" xfId="0" applyFont="1" applyFill="1" applyBorder="1" applyAlignment="1">
      <alignment horizontal="center"/>
    </xf>
    <xf numFmtId="174" fontId="161" fillId="7" borderId="0" xfId="0" applyNumberFormat="1" applyFont="1" applyFill="1" applyBorder="1" applyAlignment="1" applyProtection="1">
      <alignment horizontal="right"/>
    </xf>
    <xf numFmtId="49" fontId="158" fillId="7" borderId="0" xfId="0" applyNumberFormat="1" applyFont="1" applyFill="1" applyBorder="1" applyAlignment="1">
      <alignment horizontal="center" vertical="center" wrapText="1"/>
    </xf>
    <xf numFmtId="174" fontId="161" fillId="9" borderId="0" xfId="0" applyNumberFormat="1" applyFont="1" applyFill="1" applyBorder="1" applyAlignment="1" applyProtection="1">
      <alignment horizontal="right"/>
    </xf>
    <xf numFmtId="14" fontId="162" fillId="10" borderId="0" xfId="0" applyNumberFormat="1" applyFont="1" applyFill="1" applyBorder="1" applyAlignment="1">
      <alignment horizontal="center"/>
    </xf>
    <xf numFmtId="49" fontId="162" fillId="10" borderId="0" xfId="0" applyNumberFormat="1" applyFont="1" applyFill="1" applyBorder="1" applyAlignment="1">
      <alignment horizontal="center"/>
    </xf>
    <xf numFmtId="0" fontId="162" fillId="10" borderId="0" xfId="0" applyFont="1" applyFill="1" applyBorder="1"/>
    <xf numFmtId="43" fontId="162" fillId="10" borderId="0" xfId="5" applyFont="1" applyFill="1" applyBorder="1" applyAlignment="1">
      <alignment horizontal="center"/>
    </xf>
    <xf numFmtId="43" fontId="162" fillId="10" borderId="0" xfId="5" applyFont="1" applyFill="1" applyBorder="1"/>
    <xf numFmtId="2" fontId="162" fillId="10" borderId="0" xfId="0" applyNumberFormat="1" applyFont="1" applyFill="1"/>
    <xf numFmtId="40" fontId="162" fillId="0" borderId="0" xfId="62" applyNumberFormat="1" applyFont="1"/>
    <xf numFmtId="0" fontId="124" fillId="6" borderId="0" xfId="144" quotePrefix="1" applyNumberFormat="1" applyFont="1" applyFill="1"/>
    <xf numFmtId="0" fontId="162" fillId="6" borderId="0" xfId="0" applyFont="1" applyFill="1" applyBorder="1"/>
    <xf numFmtId="40" fontId="163" fillId="0" borderId="0" xfId="62" applyNumberFormat="1" applyFont="1"/>
    <xf numFmtId="43" fontId="163" fillId="0" borderId="0" xfId="62" applyNumberFormat="1" applyFont="1" applyBorder="1"/>
    <xf numFmtId="43" fontId="162" fillId="0" borderId="8" xfId="5" applyFont="1" applyFill="1" applyBorder="1"/>
    <xf numFmtId="43" fontId="163" fillId="0" borderId="0" xfId="5" applyFont="1"/>
    <xf numFmtId="179" fontId="162" fillId="0" borderId="0" xfId="62" applyNumberFormat="1" applyFont="1"/>
    <xf numFmtId="43" fontId="162" fillId="6" borderId="8" xfId="5" applyFont="1" applyFill="1" applyBorder="1"/>
    <xf numFmtId="0" fontId="160" fillId="7" borderId="5" xfId="0" quotePrefix="1" applyFont="1" applyFill="1" applyBorder="1" applyAlignment="1">
      <alignment horizontal="left"/>
    </xf>
    <xf numFmtId="4" fontId="159" fillId="7" borderId="2" xfId="0" applyNumberFormat="1" applyFont="1" applyFill="1" applyBorder="1" applyAlignment="1" applyProtection="1">
      <alignment horizontal="centerContinuous"/>
    </xf>
    <xf numFmtId="39" fontId="159" fillId="7" borderId="4" xfId="0" applyNumberFormat="1" applyFont="1" applyFill="1" applyBorder="1" applyAlignment="1" applyProtection="1">
      <alignment horizontal="centerContinuous"/>
    </xf>
    <xf numFmtId="40" fontId="159" fillId="7" borderId="2" xfId="0" applyNumberFormat="1" applyFont="1" applyFill="1" applyBorder="1" applyAlignment="1" applyProtection="1">
      <alignment horizontal="centerContinuous"/>
    </xf>
    <xf numFmtId="39" fontId="159" fillId="7" borderId="3" xfId="0" applyNumberFormat="1" applyFont="1" applyFill="1" applyBorder="1" applyAlignment="1" applyProtection="1">
      <alignment horizontal="centerContinuous"/>
    </xf>
    <xf numFmtId="40" fontId="159" fillId="7" borderId="4" xfId="0" applyNumberFormat="1" applyFont="1" applyFill="1" applyBorder="1" applyAlignment="1">
      <alignment horizontal="centerContinuous"/>
    </xf>
    <xf numFmtId="40" fontId="159" fillId="9" borderId="13" xfId="0" applyNumberFormat="1" applyFont="1" applyFill="1" applyBorder="1" applyAlignment="1" applyProtection="1">
      <alignment horizontal="center"/>
    </xf>
    <xf numFmtId="15" fontId="160" fillId="7" borderId="6" xfId="0" applyNumberFormat="1" applyFont="1" applyFill="1" applyBorder="1" applyAlignment="1" applyProtection="1">
      <alignment horizontal="left"/>
    </xf>
    <xf numFmtId="4" fontId="159" fillId="7" borderId="1" xfId="0" applyNumberFormat="1" applyFont="1" applyFill="1" applyBorder="1" applyAlignment="1" applyProtection="1">
      <alignment horizontal="center"/>
    </xf>
    <xf numFmtId="39" fontId="159" fillId="7" borderId="1" xfId="0" quotePrefix="1" applyNumberFormat="1" applyFont="1" applyFill="1" applyBorder="1" applyAlignment="1" applyProtection="1">
      <alignment horizontal="center"/>
    </xf>
    <xf numFmtId="4" fontId="159" fillId="9" borderId="1" xfId="0" applyNumberFormat="1" applyFont="1" applyFill="1" applyBorder="1" applyAlignment="1" applyProtection="1">
      <alignment horizontal="center"/>
    </xf>
    <xf numFmtId="39" fontId="159" fillId="7" borderId="6" xfId="0" applyNumberFormat="1" applyFont="1" applyFill="1" applyBorder="1" applyAlignment="1" applyProtection="1">
      <alignment horizontal="center"/>
    </xf>
    <xf numFmtId="40" fontId="159" fillId="9" borderId="14" xfId="0" applyNumberFormat="1" applyFont="1" applyFill="1" applyBorder="1" applyAlignment="1" applyProtection="1">
      <alignment horizontal="center"/>
    </xf>
    <xf numFmtId="49" fontId="158" fillId="9" borderId="0" xfId="0" applyNumberFormat="1" applyFont="1" applyFill="1" applyBorder="1" applyAlignment="1">
      <alignment horizontal="center" vertical="center" wrapText="1"/>
    </xf>
    <xf numFmtId="0" fontId="124" fillId="11" borderId="0" xfId="144" quotePrefix="1" applyNumberFormat="1" applyFont="1" applyFill="1"/>
    <xf numFmtId="40" fontId="124" fillId="11" borderId="0" xfId="5" applyNumberFormat="1" applyFont="1" applyFill="1"/>
    <xf numFmtId="0" fontId="162" fillId="11" borderId="0" xfId="62" applyFont="1" applyFill="1"/>
    <xf numFmtId="40" fontId="124" fillId="11" borderId="8" xfId="5" applyNumberFormat="1" applyFont="1" applyFill="1" applyBorder="1"/>
    <xf numFmtId="0" fontId="159" fillId="7" borderId="0" xfId="0" applyFont="1" applyFill="1" applyBorder="1" applyAlignment="1">
      <alignment horizontal="center"/>
    </xf>
    <xf numFmtId="0" fontId="161" fillId="7" borderId="0" xfId="0" applyFont="1" applyFill="1" applyBorder="1" applyAlignment="1">
      <alignment horizontal="center"/>
    </xf>
    <xf numFmtId="43" fontId="162" fillId="12" borderId="0" xfId="5" applyFont="1" applyFill="1"/>
    <xf numFmtId="0" fontId="162" fillId="12" borderId="0" xfId="62" applyFont="1" applyFill="1"/>
    <xf numFmtId="43" fontId="162" fillId="12" borderId="8" xfId="5" applyFont="1" applyFill="1" applyBorder="1"/>
    <xf numFmtId="16" fontId="162" fillId="0" borderId="0" xfId="62" applyNumberFormat="1" applyFont="1"/>
    <xf numFmtId="43" fontId="162" fillId="13" borderId="0" xfId="5" applyFont="1" applyFill="1"/>
    <xf numFmtId="43" fontId="168" fillId="0" borderId="0" xfId="62" applyNumberFormat="1" applyFont="1" applyBorder="1"/>
    <xf numFmtId="43" fontId="145" fillId="4" borderId="0" xfId="5" applyFont="1" applyFill="1" applyAlignment="1">
      <alignment horizontal="center"/>
    </xf>
    <xf numFmtId="0" fontId="146" fillId="4" borderId="0" xfId="8" applyFont="1" applyFill="1" applyAlignment="1">
      <alignment horizontal="center"/>
    </xf>
    <xf numFmtId="0" fontId="153" fillId="4" borderId="0" xfId="8" applyFont="1" applyFill="1" applyAlignment="1">
      <alignment horizontal="center"/>
    </xf>
    <xf numFmtId="0" fontId="159" fillId="0" borderId="5" xfId="0" applyFont="1" applyFill="1" applyBorder="1" applyAlignment="1">
      <alignment horizontal="center" vertical="center"/>
    </xf>
    <xf numFmtId="0" fontId="159" fillId="0" borderId="6" xfId="0" applyFont="1" applyFill="1" applyBorder="1" applyAlignment="1">
      <alignment horizontal="center" vertical="center"/>
    </xf>
    <xf numFmtId="40" fontId="156" fillId="7" borderId="0" xfId="9" applyNumberFormat="1" applyFont="1" applyFill="1" applyAlignment="1" applyProtection="1">
      <alignment horizontal="center"/>
      <protection locked="0"/>
    </xf>
    <xf numFmtId="0" fontId="159" fillId="7" borderId="5" xfId="0" applyFont="1" applyFill="1" applyBorder="1" applyAlignment="1">
      <alignment horizontal="center" vertical="center"/>
    </xf>
    <xf numFmtId="0" fontId="159" fillId="7" borderId="6" xfId="0" applyFont="1" applyFill="1" applyBorder="1" applyAlignment="1">
      <alignment horizontal="center" vertical="center"/>
    </xf>
    <xf numFmtId="0" fontId="167" fillId="8" borderId="0" xfId="62" applyFont="1" applyFill="1" applyAlignment="1">
      <alignment horizontal="center"/>
    </xf>
  </cellXfs>
  <cellStyles count="182">
    <cellStyle name="=C:\WINNT\SYSTEM32\COMMAND.COM" xfId="1"/>
    <cellStyle name="=C:\WINNT\SYSTEM32\COMMAND.COM 2" xfId="63"/>
    <cellStyle name="=C:\WINNT\SYSTEM32\COMMAND.COM_Financials Report Confia-Enero" xfId="2"/>
    <cellStyle name="Accent1" xfId="4" builtinId="29" customBuiltin="1"/>
    <cellStyle name="Accent1 - 20%" xfId="3"/>
    <cellStyle name="Comma" xfId="5" builtinId="3"/>
    <cellStyle name="Comma 2" xfId="151"/>
    <cellStyle name="Comma 3" xfId="153"/>
    <cellStyle name="Comma 4" xfId="162"/>
    <cellStyle name="Comma 5" xfId="167"/>
    <cellStyle name="Comma 6" xfId="169"/>
    <cellStyle name="Comma 7" xfId="173"/>
    <cellStyle name="Comma 8" xfId="177"/>
    <cellStyle name="Comma 9" xfId="181"/>
    <cellStyle name="Currency" xfId="7" builtinId="4"/>
    <cellStyle name="Euro" xfId="178"/>
    <cellStyle name="Millares_CONTROL" xfId="6"/>
    <cellStyle name="Normal" xfId="0" builtinId="0"/>
    <cellStyle name="Normal 10" xfId="19"/>
    <cellStyle name="Normal 10 2" xfId="72"/>
    <cellStyle name="Normal 100" xfId="147"/>
    <cellStyle name="Normal 101" xfId="148"/>
    <cellStyle name="Normal 102" xfId="149"/>
    <cellStyle name="Normal 103" xfId="150"/>
    <cellStyle name="Normal 104" xfId="152"/>
    <cellStyle name="Normal 105" xfId="154"/>
    <cellStyle name="Normal 106" xfId="155"/>
    <cellStyle name="Normal 107" xfId="156"/>
    <cellStyle name="Normal 108" xfId="157"/>
    <cellStyle name="Normal 109" xfId="158"/>
    <cellStyle name="Normal 11" xfId="20"/>
    <cellStyle name="Normal 11 2" xfId="73"/>
    <cellStyle name="Normal 110" xfId="159"/>
    <cellStyle name="Normal 111" xfId="160"/>
    <cellStyle name="Normal 112" xfId="161"/>
    <cellStyle name="Normal 113" xfId="163"/>
    <cellStyle name="Normal 114" xfId="164"/>
    <cellStyle name="Normal 115" xfId="165"/>
    <cellStyle name="Normal 116" xfId="166"/>
    <cellStyle name="Normal 117" xfId="168"/>
    <cellStyle name="Normal 118" xfId="170"/>
    <cellStyle name="Normal 119" xfId="171"/>
    <cellStyle name="Normal 12" xfId="21"/>
    <cellStyle name="Normal 12 2" xfId="74"/>
    <cellStyle name="Normal 120" xfId="172"/>
    <cellStyle name="Normal 121" xfId="174"/>
    <cellStyle name="Normal 122" xfId="175"/>
    <cellStyle name="Normal 123" xfId="176"/>
    <cellStyle name="Normal 124" xfId="179"/>
    <cellStyle name="Normal 125" xfId="180"/>
    <cellStyle name="Normal 13" xfId="22"/>
    <cellStyle name="Normal 13 2" xfId="75"/>
    <cellStyle name="Normal 14" xfId="23"/>
    <cellStyle name="Normal 14 2" xfId="76"/>
    <cellStyle name="Normal 15" xfId="24"/>
    <cellStyle name="Normal 15 2" xfId="77"/>
    <cellStyle name="Normal 16" xfId="25"/>
    <cellStyle name="Normal 16 2" xfId="78"/>
    <cellStyle name="Normal 17" xfId="26"/>
    <cellStyle name="Normal 17 2" xfId="79"/>
    <cellStyle name="Normal 18" xfId="27"/>
    <cellStyle name="Normal 18 2" xfId="80"/>
    <cellStyle name="Normal 19" xfId="28"/>
    <cellStyle name="Normal 19 2" xfId="81"/>
    <cellStyle name="Normal 2" xfId="11"/>
    <cellStyle name="Normal 2 2" xfId="64"/>
    <cellStyle name="Normal 20" xfId="29"/>
    <cellStyle name="Normal 20 2" xfId="82"/>
    <cellStyle name="Normal 21" xfId="30"/>
    <cellStyle name="Normal 21 2" xfId="83"/>
    <cellStyle name="Normal 22" xfId="31"/>
    <cellStyle name="Normal 22 2" xfId="84"/>
    <cellStyle name="Normal 23" xfId="32"/>
    <cellStyle name="Normal 23 2" xfId="85"/>
    <cellStyle name="Normal 24" xfId="33"/>
    <cellStyle name="Normal 24 2" xfId="86"/>
    <cellStyle name="Normal 25" xfId="34"/>
    <cellStyle name="Normal 25 2" xfId="87"/>
    <cellStyle name="Normal 26" xfId="35"/>
    <cellStyle name="Normal 26 2" xfId="88"/>
    <cellStyle name="Normal 27" xfId="36"/>
    <cellStyle name="Normal 27 2" xfId="89"/>
    <cellStyle name="Normal 28" xfId="37"/>
    <cellStyle name="Normal 28 2" xfId="90"/>
    <cellStyle name="Normal 29" xfId="38"/>
    <cellStyle name="Normal 29 2" xfId="91"/>
    <cellStyle name="Normal 3" xfId="12"/>
    <cellStyle name="Normal 3 2" xfId="65"/>
    <cellStyle name="Normal 30" xfId="39"/>
    <cellStyle name="Normal 30 2" xfId="92"/>
    <cellStyle name="Normal 31" xfId="40"/>
    <cellStyle name="Normal 31 2" xfId="93"/>
    <cellStyle name="Normal 32" xfId="41"/>
    <cellStyle name="Normal 32 2" xfId="94"/>
    <cellStyle name="Normal 33" xfId="42"/>
    <cellStyle name="Normal 33 2" xfId="95"/>
    <cellStyle name="Normal 34" xfId="43"/>
    <cellStyle name="Normal 34 2" xfId="96"/>
    <cellStyle name="Normal 35" xfId="44"/>
    <cellStyle name="Normal 35 2" xfId="97"/>
    <cellStyle name="Normal 36" xfId="45"/>
    <cellStyle name="Normal 36 2" xfId="98"/>
    <cellStyle name="Normal 37" xfId="46"/>
    <cellStyle name="Normal 37 2" xfId="99"/>
    <cellStyle name="Normal 38" xfId="47"/>
    <cellStyle name="Normal 38 2" xfId="100"/>
    <cellStyle name="Normal 39" xfId="48"/>
    <cellStyle name="Normal 4" xfId="13"/>
    <cellStyle name="Normal 4 2" xfId="66"/>
    <cellStyle name="Normal 40" xfId="49"/>
    <cellStyle name="Normal 41" xfId="50"/>
    <cellStyle name="Normal 42" xfId="51"/>
    <cellStyle name="Normal 43" xfId="52"/>
    <cellStyle name="Normal 44" xfId="53"/>
    <cellStyle name="Normal 45" xfId="54"/>
    <cellStyle name="Normal 46" xfId="55"/>
    <cellStyle name="Normal 47" xfId="56"/>
    <cellStyle name="Normal 48" xfId="57"/>
    <cellStyle name="Normal 49" xfId="58"/>
    <cellStyle name="Normal 5" xfId="14"/>
    <cellStyle name="Normal 5 2" xfId="67"/>
    <cellStyle name="Normal 50" xfId="59"/>
    <cellStyle name="Normal 51" xfId="60"/>
    <cellStyle name="Normal 52" xfId="61"/>
    <cellStyle name="Normal 53" xfId="62"/>
    <cellStyle name="Normal 54" xfId="101"/>
    <cellStyle name="Normal 55" xfId="102"/>
    <cellStyle name="Normal 56" xfId="103"/>
    <cellStyle name="Normal 57" xfId="104"/>
    <cellStyle name="Normal 58" xfId="105"/>
    <cellStyle name="Normal 59" xfId="106"/>
    <cellStyle name="Normal 6" xfId="15"/>
    <cellStyle name="Normal 6 2" xfId="68"/>
    <cellStyle name="Normal 60" xfId="107"/>
    <cellStyle name="Normal 61" xfId="108"/>
    <cellStyle name="Normal 62" xfId="109"/>
    <cellStyle name="Normal 63" xfId="110"/>
    <cellStyle name="Normal 64" xfId="111"/>
    <cellStyle name="Normal 65" xfId="112"/>
    <cellStyle name="Normal 66" xfId="113"/>
    <cellStyle name="Normal 67" xfId="114"/>
    <cellStyle name="Normal 68" xfId="115"/>
    <cellStyle name="Normal 69" xfId="116"/>
    <cellStyle name="Normal 7" xfId="16"/>
    <cellStyle name="Normal 7 2" xfId="69"/>
    <cellStyle name="Normal 70" xfId="117"/>
    <cellStyle name="Normal 71" xfId="118"/>
    <cellStyle name="Normal 72" xfId="119"/>
    <cellStyle name="Normal 73" xfId="120"/>
    <cellStyle name="Normal 74" xfId="121"/>
    <cellStyle name="Normal 75" xfId="122"/>
    <cellStyle name="Normal 76" xfId="123"/>
    <cellStyle name="Normal 77" xfId="124"/>
    <cellStyle name="Normal 78" xfId="125"/>
    <cellStyle name="Normal 79" xfId="126"/>
    <cellStyle name="Normal 8" xfId="17"/>
    <cellStyle name="Normal 8 2" xfId="70"/>
    <cellStyle name="Normal 80" xfId="127"/>
    <cellStyle name="Normal 81" xfId="128"/>
    <cellStyle name="Normal 82" xfId="129"/>
    <cellStyle name="Normal 83" xfId="130"/>
    <cellStyle name="Normal 84" xfId="131"/>
    <cellStyle name="Normal 85" xfId="132"/>
    <cellStyle name="Normal 86" xfId="133"/>
    <cellStyle name="Normal 87" xfId="134"/>
    <cellStyle name="Normal 88" xfId="135"/>
    <cellStyle name="Normal 89" xfId="136"/>
    <cellStyle name="Normal 9" xfId="18"/>
    <cellStyle name="Normal 9 2" xfId="71"/>
    <cellStyle name="Normal 90" xfId="137"/>
    <cellStyle name="Normal 91" xfId="138"/>
    <cellStyle name="Normal 92" xfId="139"/>
    <cellStyle name="Normal 93" xfId="140"/>
    <cellStyle name="Normal 94" xfId="141"/>
    <cellStyle name="Normal 95" xfId="142"/>
    <cellStyle name="Normal 96" xfId="143"/>
    <cellStyle name="Normal 97" xfId="144"/>
    <cellStyle name="Normal 98" xfId="145"/>
    <cellStyle name="Normal 99" xfId="146"/>
    <cellStyle name="Normal_Balance general al 31 de Diciembre de 2010" xfId="8"/>
    <cellStyle name="Normal_Libro Ventas Consumidor final" xfId="9"/>
    <cellStyle name="Percent" xfId="10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14</xdr:row>
      <xdr:rowOff>0</xdr:rowOff>
    </xdr:from>
    <xdr:to>
      <xdr:col>2</xdr:col>
      <xdr:colOff>381000</xdr:colOff>
      <xdr:row>14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14</xdr:row>
      <xdr:rowOff>0</xdr:rowOff>
    </xdr:from>
    <xdr:to>
      <xdr:col>2</xdr:col>
      <xdr:colOff>381000</xdr:colOff>
      <xdr:row>14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53</xdr:row>
      <xdr:rowOff>0</xdr:rowOff>
    </xdr:from>
    <xdr:to>
      <xdr:col>2</xdr:col>
      <xdr:colOff>381000</xdr:colOff>
      <xdr:row>53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79</xdr:row>
      <xdr:rowOff>0</xdr:rowOff>
    </xdr:from>
    <xdr:to>
      <xdr:col>2</xdr:col>
      <xdr:colOff>381000</xdr:colOff>
      <xdr:row>79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="85" workbookViewId="0">
      <selection activeCell="J5" sqref="J5"/>
    </sheetView>
  </sheetViews>
  <sheetFormatPr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83</v>
      </c>
      <c r="E2" s="7"/>
      <c r="G2" s="8"/>
      <c r="J2" s="5"/>
      <c r="K2" s="5"/>
      <c r="L2" s="5"/>
    </row>
    <row r="3" spans="2:12" ht="18" x14ac:dyDescent="0.25">
      <c r="D3" s="6" t="s">
        <v>208</v>
      </c>
      <c r="E3" s="7"/>
      <c r="G3" s="8"/>
      <c r="J3" s="5"/>
      <c r="K3" s="5"/>
      <c r="L3" s="5"/>
    </row>
    <row r="4" spans="2:12" ht="18" x14ac:dyDescent="0.25">
      <c r="D4" s="6" t="s">
        <v>206</v>
      </c>
      <c r="E4" s="7"/>
      <c r="G4" s="8"/>
      <c r="J4" s="5"/>
      <c r="K4" s="5"/>
      <c r="L4" s="5"/>
    </row>
    <row r="5" spans="2:12" ht="18" x14ac:dyDescent="0.25">
      <c r="D5" s="9" t="s">
        <v>213</v>
      </c>
      <c r="E5" s="7"/>
      <c r="G5" s="8"/>
      <c r="J5" s="5"/>
      <c r="K5" s="5"/>
      <c r="L5" s="5"/>
    </row>
    <row r="6" spans="2:12" ht="18" x14ac:dyDescent="0.25">
      <c r="D6" s="9" t="s">
        <v>19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107</v>
      </c>
      <c r="J8" s="5"/>
      <c r="K8" s="5"/>
      <c r="L8" s="5"/>
    </row>
    <row r="9" spans="2:12" x14ac:dyDescent="0.2">
      <c r="B9" s="3">
        <v>11</v>
      </c>
      <c r="D9" s="8" t="s">
        <v>20</v>
      </c>
      <c r="G9" s="10">
        <v>5067746.8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21</v>
      </c>
      <c r="F11" s="11">
        <v>4731282.1900000004</v>
      </c>
      <c r="J11" s="5"/>
      <c r="K11" s="5"/>
      <c r="L11" s="5"/>
    </row>
    <row r="12" spans="2:12" x14ac:dyDescent="0.2">
      <c r="B12" s="3">
        <v>112</v>
      </c>
      <c r="D12" s="55" t="s">
        <v>158</v>
      </c>
      <c r="F12" s="11">
        <v>295909.59000000003</v>
      </c>
      <c r="J12" s="5"/>
      <c r="K12" s="5"/>
      <c r="L12" s="5"/>
    </row>
    <row r="13" spans="2:12" x14ac:dyDescent="0.2">
      <c r="B13" s="3">
        <v>113</v>
      </c>
      <c r="D13" s="3" t="s">
        <v>90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117</v>
      </c>
      <c r="F14" s="11">
        <v>22381.919999999998</v>
      </c>
      <c r="J14" s="5"/>
      <c r="K14" s="5"/>
      <c r="L14" s="5"/>
    </row>
    <row r="15" spans="2:12" x14ac:dyDescent="0.2">
      <c r="B15" s="3">
        <v>115</v>
      </c>
      <c r="D15" s="3" t="s">
        <v>88</v>
      </c>
      <c r="F15" s="11">
        <v>0</v>
      </c>
      <c r="J15" s="5"/>
      <c r="K15" s="5"/>
      <c r="L15" s="5"/>
    </row>
    <row r="16" spans="2:12" x14ac:dyDescent="0.2">
      <c r="B16" s="3">
        <v>116</v>
      </c>
      <c r="D16" s="3" t="s">
        <v>49</v>
      </c>
      <c r="F16" s="11">
        <v>4332.1499999999996</v>
      </c>
      <c r="J16" s="5"/>
      <c r="K16" s="5"/>
      <c r="L16" s="5"/>
    </row>
    <row r="17" spans="2:12" x14ac:dyDescent="0.2">
      <c r="B17" s="3">
        <v>117</v>
      </c>
      <c r="D17" s="3" t="s">
        <v>105</v>
      </c>
      <c r="F17" s="11">
        <v>11805.02</v>
      </c>
      <c r="J17" s="5"/>
      <c r="K17" s="5"/>
      <c r="L17" s="5"/>
    </row>
    <row r="18" spans="2:12" x14ac:dyDescent="0.2">
      <c r="B18" s="3">
        <v>118</v>
      </c>
      <c r="D18" s="3" t="s">
        <v>89</v>
      </c>
      <c r="E18" s="13"/>
      <c r="F18" s="14">
        <v>2035.93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22</v>
      </c>
      <c r="G20" s="10">
        <v>388416.02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130</v>
      </c>
      <c r="F22" s="11">
        <v>371460.84</v>
      </c>
      <c r="J22" s="5"/>
      <c r="K22" s="5"/>
      <c r="L22" s="5"/>
    </row>
    <row r="23" spans="2:12" x14ac:dyDescent="0.2">
      <c r="B23" s="3">
        <v>121</v>
      </c>
      <c r="D23" s="3" t="s">
        <v>122</v>
      </c>
      <c r="F23" s="11">
        <v>91.18</v>
      </c>
      <c r="J23" s="5"/>
      <c r="K23" s="5"/>
      <c r="L23" s="5"/>
    </row>
    <row r="24" spans="2:12" x14ac:dyDescent="0.2">
      <c r="B24" s="3">
        <v>123</v>
      </c>
      <c r="D24" s="3" t="s">
        <v>23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3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24</v>
      </c>
      <c r="G29" s="20">
        <v>5456162.8200000003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20</v>
      </c>
      <c r="G35" s="10">
        <v>72932.56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40</v>
      </c>
      <c r="F37" s="11">
        <v>0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45</v>
      </c>
      <c r="F39" s="11">
        <v>28204.83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110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86</v>
      </c>
      <c r="F43" s="11">
        <v>44727.73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7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79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111</v>
      </c>
      <c r="J54" s="5"/>
      <c r="K54" s="5"/>
      <c r="L54" s="5"/>
    </row>
    <row r="55" spans="2:12" x14ac:dyDescent="0.2">
      <c r="D55" s="8" t="s">
        <v>153</v>
      </c>
      <c r="G55" s="10">
        <v>4127340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14</v>
      </c>
      <c r="F57" s="11">
        <v>4127340</v>
      </c>
      <c r="J57" s="5" t="s">
        <v>111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25</v>
      </c>
      <c r="G59" s="10">
        <v>792914.56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112</v>
      </c>
      <c r="F61" s="11">
        <v>792914.56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46</v>
      </c>
      <c r="G65" s="10">
        <v>462975.7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50</v>
      </c>
      <c r="F67" s="11">
        <v>429995.19</v>
      </c>
      <c r="J67" s="5"/>
      <c r="K67" s="5"/>
      <c r="L67" s="5"/>
    </row>
    <row r="68" spans="2:12" x14ac:dyDescent="0.2">
      <c r="B68" s="3">
        <v>341</v>
      </c>
      <c r="D68" s="3" t="s">
        <v>18</v>
      </c>
      <c r="F68" s="58">
        <v>32980.509999999995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26</v>
      </c>
      <c r="G70" s="20">
        <v>5456162.8199999994</v>
      </c>
      <c r="H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ht="17.25" x14ac:dyDescent="0.35">
      <c r="D74" s="28" t="s">
        <v>149</v>
      </c>
      <c r="E74" s="118" t="s">
        <v>34</v>
      </c>
      <c r="F74" s="117"/>
      <c r="J74" s="5"/>
      <c r="K74" s="5"/>
      <c r="L74" s="5"/>
    </row>
    <row r="75" spans="2:12" ht="15" x14ac:dyDescent="0.2">
      <c r="D75" s="29" t="s">
        <v>179</v>
      </c>
      <c r="E75" s="30" t="s">
        <v>167</v>
      </c>
      <c r="F75" s="29"/>
      <c r="J75" s="5"/>
      <c r="K75" s="5"/>
      <c r="L75" s="5"/>
    </row>
    <row r="76" spans="2:12" ht="15" x14ac:dyDescent="0.2">
      <c r="D76" s="29" t="s">
        <v>151</v>
      </c>
      <c r="E76" s="30" t="s">
        <v>35</v>
      </c>
      <c r="F76" s="29"/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27</v>
      </c>
      <c r="E85" s="21"/>
      <c r="G85" s="10">
        <v>304233.35000000003</v>
      </c>
      <c r="J85" s="23"/>
      <c r="K85" s="23"/>
      <c r="L85" s="23"/>
    </row>
    <row r="86" spans="2:12" x14ac:dyDescent="0.2">
      <c r="B86" s="3">
        <v>610</v>
      </c>
      <c r="D86" s="3" t="s">
        <v>2</v>
      </c>
      <c r="F86" s="11">
        <v>295909.59000000003</v>
      </c>
      <c r="G86" s="8"/>
      <c r="J86" s="5" t="s">
        <v>28</v>
      </c>
      <c r="K86" s="12">
        <f>E86+E88+E91</f>
        <v>0</v>
      </c>
      <c r="L86" s="5"/>
    </row>
    <row r="87" spans="2:12" x14ac:dyDescent="0.2">
      <c r="B87" s="3">
        <v>612</v>
      </c>
      <c r="D87" s="1" t="s">
        <v>5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87</v>
      </c>
      <c r="F88" s="11">
        <v>8323.76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29</v>
      </c>
      <c r="E90" s="21"/>
      <c r="F90" s="8"/>
      <c r="G90" s="10">
        <v>1312773.5900000001</v>
      </c>
      <c r="J90" s="5"/>
      <c r="K90" s="12"/>
      <c r="L90" s="5"/>
    </row>
    <row r="91" spans="2:12" x14ac:dyDescent="0.2">
      <c r="B91" s="3">
        <v>620</v>
      </c>
      <c r="D91" s="3" t="s">
        <v>140</v>
      </c>
      <c r="F91" s="11">
        <v>1016864</v>
      </c>
      <c r="G91" s="8"/>
      <c r="J91" s="5"/>
      <c r="K91" s="5"/>
      <c r="L91" s="5"/>
    </row>
    <row r="92" spans="2:12" x14ac:dyDescent="0.2">
      <c r="B92" s="3">
        <v>621</v>
      </c>
      <c r="D92" s="3" t="s">
        <v>30</v>
      </c>
      <c r="F92" s="11">
        <v>295909.59000000003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119</v>
      </c>
      <c r="E94" s="25"/>
      <c r="G94" s="26">
        <v>1617006.9400000002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x14ac:dyDescent="0.2">
      <c r="G105" s="8"/>
      <c r="J105" s="5"/>
      <c r="K105" s="5"/>
      <c r="L105" s="5"/>
    </row>
    <row r="106" spans="2:12" s="8" customFormat="1" x14ac:dyDescent="0.2">
      <c r="B106" s="3">
        <v>71</v>
      </c>
      <c r="D106" s="8" t="s">
        <v>31</v>
      </c>
      <c r="E106" s="21"/>
      <c r="G106" s="10">
        <v>304233.35000000003</v>
      </c>
      <c r="J106" s="23"/>
      <c r="K106" s="23"/>
      <c r="L106" s="23"/>
    </row>
    <row r="107" spans="2:12" x14ac:dyDescent="0.2">
      <c r="B107" s="3">
        <v>710</v>
      </c>
      <c r="D107" s="3" t="s">
        <v>109</v>
      </c>
      <c r="F107" s="11">
        <v>295909.59000000003</v>
      </c>
      <c r="G107" s="8"/>
      <c r="J107" s="5" t="s">
        <v>32</v>
      </c>
      <c r="K107" s="12">
        <f>E107+E108+E111</f>
        <v>0</v>
      </c>
      <c r="L107" s="5"/>
    </row>
    <row r="108" spans="2:12" x14ac:dyDescent="0.2">
      <c r="B108" s="3">
        <v>713</v>
      </c>
      <c r="D108" s="3" t="s">
        <v>128</v>
      </c>
      <c r="F108" s="11">
        <v>8323.76</v>
      </c>
      <c r="G108" s="8"/>
      <c r="J108" s="5"/>
      <c r="K108" s="5"/>
      <c r="L108" s="5"/>
    </row>
    <row r="109" spans="2:12" x14ac:dyDescent="0.2">
      <c r="F109" s="11"/>
      <c r="G109" s="8"/>
      <c r="J109" s="5"/>
      <c r="K109" s="12"/>
      <c r="L109" s="5"/>
    </row>
    <row r="110" spans="2:12" x14ac:dyDescent="0.2">
      <c r="B110" s="3">
        <v>72</v>
      </c>
      <c r="C110" s="8"/>
      <c r="D110" s="8" t="s">
        <v>29</v>
      </c>
      <c r="E110" s="21"/>
      <c r="F110" s="8"/>
      <c r="G110" s="10">
        <v>1312773.5900000001</v>
      </c>
      <c r="J110" s="5"/>
      <c r="K110" s="12"/>
      <c r="L110" s="5"/>
    </row>
    <row r="111" spans="2:12" x14ac:dyDescent="0.2">
      <c r="B111" s="3">
        <v>720</v>
      </c>
      <c r="D111" s="3" t="s">
        <v>10</v>
      </c>
      <c r="F111" s="11">
        <v>1016864</v>
      </c>
      <c r="G111" s="8"/>
      <c r="J111" s="5"/>
      <c r="K111" s="5"/>
      <c r="L111" s="5"/>
    </row>
    <row r="112" spans="2:12" x14ac:dyDescent="0.2">
      <c r="B112" s="3">
        <v>721</v>
      </c>
      <c r="D112" s="3" t="s">
        <v>33</v>
      </c>
      <c r="F112" s="11">
        <v>295909.59000000003</v>
      </c>
      <c r="G112" s="8"/>
      <c r="J112" s="5"/>
      <c r="K112" s="5"/>
      <c r="L112" s="5"/>
    </row>
    <row r="113" spans="2:7" ht="13.5" thickBot="1" x14ac:dyDescent="0.25">
      <c r="E113" s="18"/>
      <c r="F113" s="19"/>
      <c r="G113" s="8"/>
    </row>
    <row r="114" spans="2:7" s="24" customFormat="1" ht="16.5" thickBot="1" x14ac:dyDescent="0.3">
      <c r="B114" s="3"/>
      <c r="D114" s="24" t="s">
        <v>141</v>
      </c>
      <c r="E114" s="25"/>
      <c r="G114" s="26">
        <v>1617006.9400000002</v>
      </c>
    </row>
    <row r="115" spans="2:7" ht="13.5" thickTop="1" x14ac:dyDescent="0.2">
      <c r="G115" s="10">
        <v>0</v>
      </c>
    </row>
    <row r="116" spans="2:7" x14ac:dyDescent="0.2">
      <c r="G116" s="10"/>
    </row>
    <row r="117" spans="2:7" x14ac:dyDescent="0.2">
      <c r="G117" s="10"/>
    </row>
    <row r="118" spans="2:7" x14ac:dyDescent="0.2">
      <c r="G118" s="10"/>
    </row>
    <row r="119" spans="2:7" x14ac:dyDescent="0.2">
      <c r="G119" s="10"/>
    </row>
    <row r="120" spans="2:7" x14ac:dyDescent="0.2">
      <c r="G120" s="10"/>
    </row>
    <row r="122" spans="2:7" x14ac:dyDescent="0.2">
      <c r="G122" s="10"/>
    </row>
    <row r="123" spans="2:7" ht="17.25" x14ac:dyDescent="0.35">
      <c r="D123" s="28" t="s">
        <v>149</v>
      </c>
      <c r="E123" s="259" t="s">
        <v>34</v>
      </c>
      <c r="F123" s="259"/>
    </row>
    <row r="124" spans="2:7" ht="15" x14ac:dyDescent="0.2">
      <c r="D124" s="29" t="s">
        <v>179</v>
      </c>
      <c r="E124" s="30" t="s">
        <v>167</v>
      </c>
      <c r="F124" s="29"/>
    </row>
    <row r="125" spans="2:7" ht="15" x14ac:dyDescent="0.2">
      <c r="D125" s="29" t="s">
        <v>151</v>
      </c>
      <c r="E125" s="29" t="s">
        <v>168</v>
      </c>
      <c r="F125" s="29"/>
    </row>
    <row r="126" spans="2:7" ht="15" x14ac:dyDescent="0.2">
      <c r="D126" s="29"/>
      <c r="E126" s="30"/>
      <c r="F126" s="29"/>
    </row>
    <row r="127" spans="2:7" x14ac:dyDescent="0.2">
      <c r="G127" s="10"/>
    </row>
    <row r="128" spans="2:7" x14ac:dyDescent="0.2">
      <c r="G128" s="10"/>
    </row>
  </sheetData>
  <mergeCells count="1">
    <mergeCell ref="E123:F123"/>
  </mergeCells>
  <phoneticPr fontId="128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L209"/>
  <sheetViews>
    <sheetView topLeftCell="A70" zoomScale="85" workbookViewId="0">
      <selection activeCell="B103" sqref="B103"/>
    </sheetView>
  </sheetViews>
  <sheetFormatPr defaultColWidth="11.42578125" defaultRowHeight="12.75" x14ac:dyDescent="0.2"/>
  <cols>
    <col min="1" max="1" width="11.42578125" style="3"/>
    <col min="2" max="2" width="4" style="51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2" width="15.42578125" style="3" customWidth="1"/>
    <col min="13" max="16384" width="11.42578125" style="3"/>
  </cols>
  <sheetData>
    <row r="2" spans="1:12" ht="18" x14ac:dyDescent="0.25">
      <c r="D2" s="6" t="s">
        <v>83</v>
      </c>
      <c r="E2" s="7"/>
      <c r="J2" s="5"/>
      <c r="K2" s="5"/>
      <c r="L2" s="5"/>
    </row>
    <row r="3" spans="1:12" ht="18" x14ac:dyDescent="0.25">
      <c r="D3" s="6" t="s">
        <v>208</v>
      </c>
      <c r="E3" s="7"/>
      <c r="J3" s="5"/>
      <c r="K3" s="5"/>
      <c r="L3" s="5"/>
    </row>
    <row r="4" spans="1:12" ht="18" x14ac:dyDescent="0.25">
      <c r="D4" s="6" t="s">
        <v>206</v>
      </c>
      <c r="E4" s="7"/>
      <c r="J4" s="5"/>
      <c r="K4" s="5"/>
      <c r="L4" s="5"/>
    </row>
    <row r="5" spans="1:12" ht="18" x14ac:dyDescent="0.25">
      <c r="D5" s="9" t="s">
        <v>53</v>
      </c>
      <c r="E5" s="7"/>
      <c r="J5" s="5"/>
      <c r="K5" s="5"/>
      <c r="L5" s="5"/>
    </row>
    <row r="6" spans="1:12" ht="18" x14ac:dyDescent="0.25">
      <c r="D6" s="9" t="s">
        <v>303</v>
      </c>
      <c r="E6" s="7"/>
      <c r="J6" s="5"/>
      <c r="K6" s="5"/>
      <c r="L6" s="5"/>
    </row>
    <row r="7" spans="1:12" ht="18" x14ac:dyDescent="0.25">
      <c r="D7" s="9" t="s">
        <v>19</v>
      </c>
      <c r="E7" s="7"/>
      <c r="J7" s="5"/>
      <c r="K7" s="5"/>
      <c r="L7" s="5"/>
    </row>
    <row r="9" spans="1:12" s="36" customFormat="1" x14ac:dyDescent="0.2">
      <c r="A9" s="35"/>
      <c r="B9" s="52">
        <v>5</v>
      </c>
      <c r="C9" s="35"/>
      <c r="D9" s="35" t="s">
        <v>54</v>
      </c>
    </row>
    <row r="11" spans="1:12" x14ac:dyDescent="0.2">
      <c r="B11" s="51">
        <v>51</v>
      </c>
      <c r="D11" s="8" t="s">
        <v>55</v>
      </c>
      <c r="G11" s="10">
        <v>78212.959999999992</v>
      </c>
    </row>
    <row r="12" spans="1:12" x14ac:dyDescent="0.2">
      <c r="B12" s="115"/>
    </row>
    <row r="13" spans="1:12" x14ac:dyDescent="0.2">
      <c r="B13" s="116">
        <v>510</v>
      </c>
      <c r="D13" s="3" t="s">
        <v>56</v>
      </c>
      <c r="F13" s="11">
        <v>35792.239999999998</v>
      </c>
    </row>
    <row r="14" spans="1:12" x14ac:dyDescent="0.2">
      <c r="B14" s="116">
        <v>512</v>
      </c>
      <c r="D14" s="3" t="s">
        <v>15</v>
      </c>
      <c r="F14" s="11">
        <v>42420.72</v>
      </c>
    </row>
    <row r="15" spans="1:12" x14ac:dyDescent="0.2">
      <c r="B15" s="115"/>
    </row>
    <row r="16" spans="1:12" x14ac:dyDescent="0.2">
      <c r="B16" s="115">
        <v>41</v>
      </c>
      <c r="D16" s="8" t="s">
        <v>57</v>
      </c>
      <c r="G16" s="21">
        <v>48010.26</v>
      </c>
    </row>
    <row r="17" spans="2:7" x14ac:dyDescent="0.2">
      <c r="B17" s="115"/>
    </row>
    <row r="18" spans="2:7" x14ac:dyDescent="0.2">
      <c r="B18" s="116">
        <v>410</v>
      </c>
      <c r="D18" s="3" t="s">
        <v>58</v>
      </c>
      <c r="E18" s="3"/>
      <c r="F18" s="11">
        <v>17896.12</v>
      </c>
      <c r="G18" s="21"/>
    </row>
    <row r="19" spans="2:7" x14ac:dyDescent="0.2">
      <c r="B19" s="116">
        <v>411</v>
      </c>
      <c r="D19" s="3" t="s">
        <v>106</v>
      </c>
      <c r="E19" s="17"/>
      <c r="F19" s="11">
        <v>0.36</v>
      </c>
      <c r="G19" s="37"/>
    </row>
    <row r="20" spans="2:7" x14ac:dyDescent="0.2">
      <c r="B20" s="116">
        <v>412</v>
      </c>
      <c r="D20" s="3" t="s">
        <v>52</v>
      </c>
      <c r="E20" s="17"/>
      <c r="F20" s="11">
        <v>27006.02</v>
      </c>
      <c r="G20" s="37"/>
    </row>
    <row r="21" spans="2:7" ht="13.5" thickBot="1" x14ac:dyDescent="0.25">
      <c r="B21" s="116">
        <v>413</v>
      </c>
      <c r="D21" s="3" t="s">
        <v>59</v>
      </c>
      <c r="E21" s="19"/>
      <c r="F21" s="49">
        <v>3107.76</v>
      </c>
      <c r="G21" s="38"/>
    </row>
    <row r="22" spans="2:7" ht="3.75" customHeight="1" x14ac:dyDescent="0.2"/>
    <row r="23" spans="2:7" x14ac:dyDescent="0.2">
      <c r="G23" s="10">
        <v>30202.69999999999</v>
      </c>
    </row>
    <row r="24" spans="2:7" x14ac:dyDescent="0.2">
      <c r="D24" s="8" t="s">
        <v>60</v>
      </c>
      <c r="G24" s="10"/>
    </row>
    <row r="25" spans="2:7" x14ac:dyDescent="0.2">
      <c r="D25" s="8"/>
      <c r="G25" s="10"/>
    </row>
    <row r="26" spans="2:7" x14ac:dyDescent="0.2">
      <c r="D26" s="8" t="s">
        <v>61</v>
      </c>
    </row>
    <row r="28" spans="2:7" x14ac:dyDescent="0.2">
      <c r="B28" s="53">
        <v>52</v>
      </c>
      <c r="D28" s="8" t="s">
        <v>62</v>
      </c>
      <c r="G28" s="10">
        <v>13576.26</v>
      </c>
    </row>
    <row r="30" spans="2:7" x14ac:dyDescent="0.2">
      <c r="B30" s="60">
        <v>521</v>
      </c>
      <c r="D30" s="3" t="s">
        <v>63</v>
      </c>
      <c r="E30" s="37"/>
      <c r="F30" s="11">
        <v>12192.74</v>
      </c>
      <c r="G30" s="39"/>
    </row>
    <row r="31" spans="2:7" ht="13.5" thickBot="1" x14ac:dyDescent="0.25">
      <c r="B31" s="60">
        <v>522</v>
      </c>
      <c r="D31" s="3" t="s">
        <v>64</v>
      </c>
      <c r="E31" s="38"/>
      <c r="F31" s="49">
        <v>1383.52</v>
      </c>
      <c r="G31" s="40"/>
    </row>
    <row r="32" spans="2:7" ht="6" customHeight="1" x14ac:dyDescent="0.2"/>
    <row r="33" spans="2:7" x14ac:dyDescent="0.2">
      <c r="D33" s="8" t="s">
        <v>65</v>
      </c>
      <c r="G33" s="10">
        <v>43778.959999999992</v>
      </c>
    </row>
    <row r="35" spans="2:7" ht="0.75" customHeight="1" x14ac:dyDescent="0.2"/>
    <row r="36" spans="2:7" x14ac:dyDescent="0.2">
      <c r="B36" s="53">
        <v>42</v>
      </c>
      <c r="C36" s="8"/>
      <c r="D36" s="8" t="s">
        <v>4</v>
      </c>
      <c r="G36" s="10">
        <v>5</v>
      </c>
    </row>
    <row r="38" spans="2:7" x14ac:dyDescent="0.2">
      <c r="B38" s="60">
        <v>421</v>
      </c>
      <c r="D38" s="3" t="s">
        <v>81</v>
      </c>
      <c r="F38" s="11">
        <v>0</v>
      </c>
      <c r="G38" s="3"/>
    </row>
    <row r="39" spans="2:7" ht="6" customHeight="1" x14ac:dyDescent="0.2">
      <c r="F39" s="11"/>
    </row>
    <row r="40" spans="2:7" x14ac:dyDescent="0.2">
      <c r="B40" s="60">
        <v>422</v>
      </c>
      <c r="D40" s="3" t="s">
        <v>91</v>
      </c>
      <c r="F40" s="11">
        <v>5</v>
      </c>
      <c r="G40" s="3"/>
    </row>
    <row r="41" spans="2:7" ht="6" customHeight="1" x14ac:dyDescent="0.2"/>
    <row r="42" spans="2:7" ht="13.5" thickBot="1" x14ac:dyDescent="0.25">
      <c r="B42" s="60">
        <v>425</v>
      </c>
      <c r="D42" s="3" t="s">
        <v>92</v>
      </c>
      <c r="E42" s="18"/>
      <c r="F42" s="49">
        <v>0</v>
      </c>
      <c r="G42" s="38"/>
    </row>
    <row r="43" spans="2:7" ht="6.75" customHeight="1" x14ac:dyDescent="0.2"/>
    <row r="44" spans="2:7" x14ac:dyDescent="0.2">
      <c r="D44" s="3" t="s">
        <v>66</v>
      </c>
      <c r="G44" s="10">
        <v>43773.959999999992</v>
      </c>
    </row>
    <row r="46" spans="2:7" x14ac:dyDescent="0.2">
      <c r="B46" s="53">
        <v>44</v>
      </c>
      <c r="C46" s="8"/>
      <c r="D46" s="8" t="s">
        <v>129</v>
      </c>
      <c r="G46" s="10">
        <v>10138.11</v>
      </c>
    </row>
    <row r="48" spans="2:7" ht="13.5" thickBot="1" x14ac:dyDescent="0.25">
      <c r="B48" s="60">
        <v>440</v>
      </c>
      <c r="D48" s="3" t="s">
        <v>129</v>
      </c>
      <c r="E48" s="18"/>
      <c r="F48" s="49">
        <v>10138.11</v>
      </c>
      <c r="G48" s="38"/>
    </row>
    <row r="49" spans="2:9" x14ac:dyDescent="0.2">
      <c r="E49" s="16"/>
      <c r="F49" s="16"/>
      <c r="G49" s="37"/>
    </row>
    <row r="50" spans="2:9" x14ac:dyDescent="0.2">
      <c r="D50" s="3" t="s">
        <v>36</v>
      </c>
      <c r="G50" s="10">
        <v>33635.849999999991</v>
      </c>
    </row>
    <row r="51" spans="2:9" x14ac:dyDescent="0.2">
      <c r="E51" s="3"/>
      <c r="G51" s="3"/>
    </row>
    <row r="52" spans="2:9" x14ac:dyDescent="0.2">
      <c r="B52" s="53">
        <v>53</v>
      </c>
      <c r="D52" s="8" t="s">
        <v>41</v>
      </c>
      <c r="G52" s="10">
        <v>20</v>
      </c>
    </row>
    <row r="54" spans="2:9" x14ac:dyDescent="0.2">
      <c r="B54" s="60">
        <v>530</v>
      </c>
      <c r="D54" s="3" t="s">
        <v>41</v>
      </c>
      <c r="F54" s="11">
        <v>20</v>
      </c>
    </row>
    <row r="56" spans="2:9" x14ac:dyDescent="0.2">
      <c r="B56" s="53">
        <v>43</v>
      </c>
      <c r="D56" s="8" t="s">
        <v>37</v>
      </c>
      <c r="G56" s="10">
        <v>675.34</v>
      </c>
    </row>
    <row r="58" spans="2:9" x14ac:dyDescent="0.2">
      <c r="B58" s="60">
        <v>430</v>
      </c>
      <c r="D58" s="3" t="s">
        <v>37</v>
      </c>
      <c r="F58" s="11">
        <v>675.34</v>
      </c>
    </row>
    <row r="60" spans="2:9" ht="13.5" thickBot="1" x14ac:dyDescent="0.25">
      <c r="E60" s="18"/>
      <c r="F60" s="19"/>
      <c r="G60" s="40"/>
    </row>
    <row r="61" spans="2:9" ht="13.5" thickBot="1" x14ac:dyDescent="0.25">
      <c r="D61" s="8" t="s">
        <v>38</v>
      </c>
      <c r="G61" s="57">
        <v>32980.509999999995</v>
      </c>
    </row>
    <row r="62" spans="2:9" ht="13.5" thickTop="1" x14ac:dyDescent="0.2"/>
    <row r="63" spans="2:9" x14ac:dyDescent="0.2">
      <c r="H63" s="5"/>
      <c r="I63" s="5"/>
    </row>
    <row r="64" spans="2:9" x14ac:dyDescent="0.2">
      <c r="H64" s="5"/>
      <c r="I64" s="5"/>
    </row>
    <row r="65" spans="4:9" x14ac:dyDescent="0.2">
      <c r="D65" s="35" t="s">
        <v>39</v>
      </c>
      <c r="E65" s="41"/>
      <c r="G65" s="50">
        <v>429995.19</v>
      </c>
      <c r="H65" s="5"/>
      <c r="I65" s="5"/>
    </row>
    <row r="66" spans="4:9" x14ac:dyDescent="0.2">
      <c r="D66" s="35" t="s">
        <v>100</v>
      </c>
      <c r="E66" s="41"/>
      <c r="G66" s="34"/>
      <c r="H66" s="5"/>
      <c r="I66" s="5"/>
    </row>
    <row r="67" spans="4:9" x14ac:dyDescent="0.2">
      <c r="D67" s="36" t="s">
        <v>101</v>
      </c>
      <c r="E67" s="41"/>
      <c r="G67" s="34">
        <v>0</v>
      </c>
      <c r="H67" s="5"/>
      <c r="I67" s="5"/>
    </row>
    <row r="68" spans="4:9" x14ac:dyDescent="0.2">
      <c r="D68" s="36" t="s">
        <v>131</v>
      </c>
      <c r="E68" s="41"/>
      <c r="G68" s="34">
        <v>0</v>
      </c>
      <c r="H68" s="5"/>
      <c r="I68" s="5"/>
    </row>
    <row r="69" spans="4:9" x14ac:dyDescent="0.2">
      <c r="D69" s="36"/>
      <c r="E69" s="41"/>
      <c r="G69" s="34"/>
      <c r="H69" s="5"/>
      <c r="I69" s="5"/>
    </row>
    <row r="70" spans="4:9" ht="13.5" thickBot="1" x14ac:dyDescent="0.25">
      <c r="D70" s="35" t="s">
        <v>102</v>
      </c>
      <c r="E70" s="42"/>
      <c r="G70" s="43">
        <v>462975.7</v>
      </c>
      <c r="H70" s="5">
        <v>400610.51</v>
      </c>
      <c r="I70" s="5"/>
    </row>
    <row r="71" spans="4:9" ht="13.5" thickTop="1" x14ac:dyDescent="0.2">
      <c r="D71" s="36"/>
      <c r="E71" s="41"/>
      <c r="G71" s="34"/>
      <c r="H71" s="44">
        <f>+H70-G70</f>
        <v>-62365.19</v>
      </c>
      <c r="I71" s="5"/>
    </row>
    <row r="72" spans="4:9" x14ac:dyDescent="0.2">
      <c r="D72" s="36"/>
      <c r="E72" s="45"/>
      <c r="G72" s="36"/>
      <c r="H72" s="5"/>
      <c r="I72" s="5"/>
    </row>
    <row r="73" spans="4:9" x14ac:dyDescent="0.2">
      <c r="D73" s="35" t="s">
        <v>103</v>
      </c>
      <c r="E73" s="45"/>
      <c r="G73" s="36"/>
      <c r="H73" s="5"/>
      <c r="I73" s="5"/>
    </row>
    <row r="74" spans="4:9" x14ac:dyDescent="0.2">
      <c r="D74" s="36" t="s">
        <v>104</v>
      </c>
      <c r="E74" s="45"/>
      <c r="G74" s="56">
        <v>1.0607064113932942E-2</v>
      </c>
      <c r="H74" s="5"/>
      <c r="I74" s="5"/>
    </row>
    <row r="75" spans="4:9" x14ac:dyDescent="0.2">
      <c r="D75" s="36" t="s">
        <v>124</v>
      </c>
      <c r="E75" s="45"/>
      <c r="G75" s="56">
        <v>1.0607064113932942E-2</v>
      </c>
    </row>
    <row r="76" spans="4:9" x14ac:dyDescent="0.2">
      <c r="D76" s="36" t="s">
        <v>125</v>
      </c>
      <c r="E76" s="45"/>
      <c r="G76" s="56">
        <v>7.990742221382293E-3</v>
      </c>
    </row>
    <row r="77" spans="4:9" x14ac:dyDescent="0.2">
      <c r="D77" s="36" t="s">
        <v>126</v>
      </c>
      <c r="E77" s="45"/>
      <c r="G77" s="46">
        <v>4127340</v>
      </c>
    </row>
    <row r="78" spans="4:9" x14ac:dyDescent="0.2">
      <c r="D78" s="35" t="s">
        <v>127</v>
      </c>
      <c r="E78" s="47"/>
      <c r="G78" s="48">
        <v>1</v>
      </c>
    </row>
    <row r="79" spans="4:9" x14ac:dyDescent="0.2">
      <c r="G79" s="3"/>
    </row>
    <row r="80" spans="4:9" x14ac:dyDescent="0.2">
      <c r="G80" s="3"/>
    </row>
    <row r="83" spans="2:7" ht="17.25" x14ac:dyDescent="0.35">
      <c r="B83" s="54"/>
      <c r="C83" s="29"/>
      <c r="D83" s="28" t="s">
        <v>149</v>
      </c>
      <c r="E83" s="259" t="s">
        <v>34</v>
      </c>
      <c r="F83" s="259"/>
      <c r="G83" s="29"/>
    </row>
    <row r="84" spans="2:7" ht="15" x14ac:dyDescent="0.2">
      <c r="B84" s="54"/>
      <c r="C84" s="29"/>
      <c r="D84" s="29" t="str">
        <f>'Balance General SSF'!D124</f>
        <v>Shearlene Márquez</v>
      </c>
      <c r="E84" s="30" t="str">
        <f>'Balance General SSF'!E124</f>
        <v>Jesy Yanira Quijada</v>
      </c>
      <c r="F84" s="29"/>
      <c r="G84" s="29"/>
    </row>
    <row r="85" spans="2:7" ht="15" x14ac:dyDescent="0.2">
      <c r="B85" s="54"/>
      <c r="C85" s="29"/>
      <c r="D85" s="29" t="s">
        <v>151</v>
      </c>
      <c r="E85" s="30" t="s">
        <v>35</v>
      </c>
      <c r="F85" s="29"/>
      <c r="G85" s="29"/>
    </row>
    <row r="86" spans="2:7" ht="15" x14ac:dyDescent="0.2">
      <c r="B86" s="54"/>
      <c r="C86" s="29"/>
      <c r="D86" s="29"/>
      <c r="E86" s="30"/>
      <c r="F86" s="29"/>
      <c r="G86" s="29"/>
    </row>
    <row r="87" spans="2:7" ht="15" x14ac:dyDescent="0.2">
      <c r="B87" s="54"/>
      <c r="C87" s="29"/>
      <c r="D87" s="29"/>
      <c r="E87" s="30"/>
      <c r="F87" s="29"/>
      <c r="G87" s="29"/>
    </row>
    <row r="89" spans="2:7" ht="15" x14ac:dyDescent="0.2">
      <c r="B89" s="54"/>
      <c r="C89" s="29"/>
      <c r="D89" s="29"/>
      <c r="E89" s="30"/>
      <c r="F89" s="29"/>
      <c r="G89" s="29"/>
    </row>
    <row r="90" spans="2:7" ht="15" x14ac:dyDescent="0.2">
      <c r="B90" s="54"/>
      <c r="C90" s="29"/>
      <c r="D90" s="29"/>
      <c r="E90" s="30"/>
      <c r="F90" s="29"/>
      <c r="G90" s="29"/>
    </row>
    <row r="91" spans="2:7" ht="15" x14ac:dyDescent="0.2">
      <c r="B91" s="54"/>
      <c r="C91" s="29"/>
      <c r="D91" s="29"/>
      <c r="E91" s="30"/>
      <c r="F91" s="29"/>
      <c r="G91" s="29"/>
    </row>
    <row r="92" spans="2:7" ht="15" x14ac:dyDescent="0.2">
      <c r="B92" s="54"/>
      <c r="C92" s="29"/>
      <c r="D92" s="29"/>
      <c r="E92" s="30"/>
      <c r="F92" s="29"/>
      <c r="G92" s="29"/>
    </row>
    <row r="163" spans="5:5" x14ac:dyDescent="0.2">
      <c r="E163" s="4">
        <v>0</v>
      </c>
    </row>
    <row r="164" spans="5:5" x14ac:dyDescent="0.2">
      <c r="E164" s="4">
        <v>0</v>
      </c>
    </row>
    <row r="165" spans="5:5" x14ac:dyDescent="0.2">
      <c r="E165" s="4">
        <v>0</v>
      </c>
    </row>
    <row r="166" spans="5:5" x14ac:dyDescent="0.2">
      <c r="E166" s="4">
        <v>0</v>
      </c>
    </row>
    <row r="167" spans="5:5" x14ac:dyDescent="0.2">
      <c r="E167" s="4">
        <v>0</v>
      </c>
    </row>
    <row r="168" spans="5:5" x14ac:dyDescent="0.2">
      <c r="E168" s="4">
        <v>0</v>
      </c>
    </row>
    <row r="169" spans="5:5" x14ac:dyDescent="0.2">
      <c r="E169" s="4">
        <v>0</v>
      </c>
    </row>
    <row r="170" spans="5:5" x14ac:dyDescent="0.2">
      <c r="E170" s="4">
        <v>0</v>
      </c>
    </row>
    <row r="171" spans="5:5" x14ac:dyDescent="0.2">
      <c r="E171" s="4">
        <v>0</v>
      </c>
    </row>
    <row r="172" spans="5:5" x14ac:dyDescent="0.2">
      <c r="E172" s="4">
        <v>0</v>
      </c>
    </row>
    <row r="173" spans="5:5" x14ac:dyDescent="0.2">
      <c r="E173" s="4">
        <v>0</v>
      </c>
    </row>
    <row r="174" spans="5:5" x14ac:dyDescent="0.2">
      <c r="E174" s="4">
        <v>0</v>
      </c>
    </row>
    <row r="175" spans="5:5" x14ac:dyDescent="0.2">
      <c r="E175" s="4">
        <v>0</v>
      </c>
    </row>
    <row r="176" spans="5:5" x14ac:dyDescent="0.2">
      <c r="E176" s="4">
        <v>0</v>
      </c>
    </row>
    <row r="177" spans="5:5" x14ac:dyDescent="0.2">
      <c r="E177" s="4">
        <v>0</v>
      </c>
    </row>
    <row r="178" spans="5:5" x14ac:dyDescent="0.2">
      <c r="E178" s="4">
        <v>0</v>
      </c>
    </row>
    <row r="179" spans="5:5" x14ac:dyDescent="0.2">
      <c r="E179" s="4">
        <v>0</v>
      </c>
    </row>
    <row r="180" spans="5:5" x14ac:dyDescent="0.2">
      <c r="E180" s="4">
        <v>0</v>
      </c>
    </row>
    <row r="181" spans="5:5" x14ac:dyDescent="0.2">
      <c r="E181" s="4">
        <v>0</v>
      </c>
    </row>
    <row r="182" spans="5:5" x14ac:dyDescent="0.2">
      <c r="E182" s="4">
        <v>0</v>
      </c>
    </row>
    <row r="183" spans="5:5" x14ac:dyDescent="0.2">
      <c r="E183" s="4">
        <v>0</v>
      </c>
    </row>
    <row r="184" spans="5:5" x14ac:dyDescent="0.2">
      <c r="E184" s="4">
        <v>0</v>
      </c>
    </row>
    <row r="185" spans="5:5" x14ac:dyDescent="0.2">
      <c r="E185" s="4">
        <v>0</v>
      </c>
    </row>
    <row r="186" spans="5:5" x14ac:dyDescent="0.2">
      <c r="E186" s="4">
        <v>0</v>
      </c>
    </row>
    <row r="187" spans="5:5" x14ac:dyDescent="0.2">
      <c r="E187" s="4">
        <v>0</v>
      </c>
    </row>
    <row r="188" spans="5:5" x14ac:dyDescent="0.2">
      <c r="E188" s="4">
        <v>0</v>
      </c>
    </row>
    <row r="189" spans="5:5" x14ac:dyDescent="0.2">
      <c r="E189" s="4">
        <v>0</v>
      </c>
    </row>
    <row r="190" spans="5:5" x14ac:dyDescent="0.2">
      <c r="E190" s="4">
        <v>0</v>
      </c>
    </row>
    <row r="191" spans="5:5" x14ac:dyDescent="0.2">
      <c r="E191" s="4">
        <v>0</v>
      </c>
    </row>
    <row r="192" spans="5:5" x14ac:dyDescent="0.2">
      <c r="E192" s="4">
        <v>0</v>
      </c>
    </row>
    <row r="193" spans="5:5" x14ac:dyDescent="0.2">
      <c r="E193" s="4">
        <v>0</v>
      </c>
    </row>
    <row r="194" spans="5:5" x14ac:dyDescent="0.2">
      <c r="E194" s="4">
        <v>0</v>
      </c>
    </row>
    <row r="195" spans="5:5" x14ac:dyDescent="0.2">
      <c r="E195" s="4">
        <v>0</v>
      </c>
    </row>
    <row r="196" spans="5:5" x14ac:dyDescent="0.2">
      <c r="E196" s="4">
        <v>0</v>
      </c>
    </row>
    <row r="197" spans="5:5" x14ac:dyDescent="0.2">
      <c r="E197" s="4">
        <v>0</v>
      </c>
    </row>
    <row r="198" spans="5:5" x14ac:dyDescent="0.2">
      <c r="E198" s="4">
        <v>0</v>
      </c>
    </row>
    <row r="199" spans="5:5" x14ac:dyDescent="0.2">
      <c r="E199" s="4">
        <v>0</v>
      </c>
    </row>
    <row r="200" spans="5:5" x14ac:dyDescent="0.2">
      <c r="E200" s="4">
        <v>0</v>
      </c>
    </row>
    <row r="201" spans="5:5" x14ac:dyDescent="0.2">
      <c r="E201" s="4">
        <v>0</v>
      </c>
    </row>
    <row r="202" spans="5:5" x14ac:dyDescent="0.2">
      <c r="E202" s="4">
        <v>0</v>
      </c>
    </row>
    <row r="203" spans="5:5" x14ac:dyDescent="0.2">
      <c r="E203" s="4">
        <v>0</v>
      </c>
    </row>
    <row r="204" spans="5:5" x14ac:dyDescent="0.2">
      <c r="E204" s="4">
        <v>0</v>
      </c>
    </row>
    <row r="205" spans="5:5" x14ac:dyDescent="0.2">
      <c r="E205" s="4">
        <v>0</v>
      </c>
    </row>
    <row r="206" spans="5:5" x14ac:dyDescent="0.2">
      <c r="E206" s="4">
        <v>0</v>
      </c>
    </row>
    <row r="207" spans="5:5" x14ac:dyDescent="0.2">
      <c r="E207" s="4">
        <v>0</v>
      </c>
    </row>
    <row r="208" spans="5:5" x14ac:dyDescent="0.2">
      <c r="E208" s="4">
        <v>0</v>
      </c>
    </row>
    <row r="209" spans="5:5" x14ac:dyDescent="0.2">
      <c r="E209" s="4">
        <v>0</v>
      </c>
    </row>
  </sheetData>
  <mergeCells count="1">
    <mergeCell ref="E83:F83"/>
  </mergeCells>
  <phoneticPr fontId="128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zoomScale="85" workbookViewId="0">
      <selection activeCell="B2" sqref="B2:G79"/>
    </sheetView>
  </sheetViews>
  <sheetFormatPr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83</v>
      </c>
      <c r="E2" s="7"/>
      <c r="G2" s="8"/>
      <c r="J2" s="5"/>
      <c r="K2" s="5"/>
      <c r="L2" s="5"/>
    </row>
    <row r="3" spans="4:12" ht="18" x14ac:dyDescent="0.25">
      <c r="D3" s="6" t="s">
        <v>208</v>
      </c>
      <c r="E3" s="7"/>
      <c r="G3" s="8"/>
      <c r="J3" s="5"/>
      <c r="K3" s="5"/>
      <c r="L3" s="5"/>
    </row>
    <row r="4" spans="4:12" ht="18" x14ac:dyDescent="0.25">
      <c r="D4" s="6" t="s">
        <v>206</v>
      </c>
      <c r="E4" s="7"/>
      <c r="G4" s="8"/>
      <c r="J4" s="5"/>
      <c r="K4" s="5"/>
      <c r="L4" s="5"/>
    </row>
    <row r="5" spans="4:12" ht="18" x14ac:dyDescent="0.25">
      <c r="D5" s="9" t="s">
        <v>304</v>
      </c>
      <c r="E5" s="7"/>
      <c r="G5" s="8"/>
      <c r="J5" s="5"/>
      <c r="K5" s="5"/>
      <c r="L5" s="5"/>
    </row>
    <row r="6" spans="4:12" ht="18" x14ac:dyDescent="0.25">
      <c r="D6" s="9" t="s">
        <v>19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123</v>
      </c>
      <c r="E17" s="21"/>
      <c r="G17" s="10">
        <v>115449001.92</v>
      </c>
      <c r="J17" s="23"/>
      <c r="K17" s="23"/>
      <c r="L17" s="23"/>
    </row>
    <row r="18" spans="1:12" x14ac:dyDescent="0.2">
      <c r="B18" s="3">
        <v>811</v>
      </c>
      <c r="D18" s="3" t="s">
        <v>108</v>
      </c>
      <c r="E18" s="31"/>
      <c r="F18" s="11">
        <v>1821.66</v>
      </c>
      <c r="G18" s="8"/>
      <c r="J18" s="5" t="s">
        <v>93</v>
      </c>
      <c r="K18" s="32">
        <f>E18+E19+E21+E22+E23</f>
        <v>0</v>
      </c>
      <c r="L18" s="5"/>
    </row>
    <row r="19" spans="1:12" x14ac:dyDescent="0.2">
      <c r="B19" s="3">
        <v>812</v>
      </c>
      <c r="D19" s="3" t="s">
        <v>148</v>
      </c>
      <c r="E19" s="31"/>
      <c r="F19" s="11">
        <v>0</v>
      </c>
      <c r="G19" s="8"/>
      <c r="J19" s="5"/>
      <c r="K19" s="5"/>
      <c r="L19" s="5"/>
    </row>
    <row r="20" spans="1:12" x14ac:dyDescent="0.2">
      <c r="B20" s="3">
        <v>813</v>
      </c>
      <c r="D20" s="3" t="s">
        <v>94</v>
      </c>
      <c r="E20" s="31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85</v>
      </c>
      <c r="E21" s="31"/>
      <c r="F21" s="11">
        <v>115447180.26000001</v>
      </c>
      <c r="G21" s="8"/>
      <c r="J21" s="5"/>
      <c r="K21" s="5"/>
      <c r="L21" s="5"/>
    </row>
    <row r="22" spans="1:12" x14ac:dyDescent="0.2">
      <c r="B22" s="3">
        <v>817</v>
      </c>
      <c r="D22" s="3" t="s">
        <v>95</v>
      </c>
      <c r="E22" s="31"/>
      <c r="F22" s="11">
        <v>0</v>
      </c>
      <c r="G22" s="8"/>
      <c r="J22" s="5"/>
      <c r="K22" s="5"/>
      <c r="L22" s="5"/>
    </row>
    <row r="23" spans="1:12" x14ac:dyDescent="0.2">
      <c r="E23" s="31"/>
      <c r="F23" s="11"/>
      <c r="G23" s="8"/>
      <c r="J23" s="5"/>
      <c r="K23" s="5"/>
      <c r="L23" s="5"/>
    </row>
    <row r="24" spans="1:12" ht="13.5" thickBot="1" x14ac:dyDescent="0.25">
      <c r="A24" s="33"/>
      <c r="C24" s="33"/>
      <c r="D24" s="33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96</v>
      </c>
      <c r="J25" s="5"/>
      <c r="K25" s="5"/>
      <c r="L25" s="5"/>
    </row>
    <row r="26" spans="1:12" s="24" customFormat="1" ht="16.5" thickBot="1" x14ac:dyDescent="0.3">
      <c r="B26" s="3"/>
      <c r="D26" s="8" t="s">
        <v>97</v>
      </c>
      <c r="E26" s="25"/>
      <c r="G26" s="26">
        <v>115449001.92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9</v>
      </c>
      <c r="E40" s="21"/>
      <c r="F40" s="10"/>
      <c r="G40" s="10">
        <v>115449001.92</v>
      </c>
      <c r="J40" s="23"/>
      <c r="K40" s="23"/>
      <c r="L40" s="23"/>
    </row>
    <row r="41" spans="2:12" x14ac:dyDescent="0.2">
      <c r="B41" s="3">
        <v>910</v>
      </c>
      <c r="D41" s="3" t="s">
        <v>9</v>
      </c>
      <c r="F41" s="11">
        <v>1814.21</v>
      </c>
      <c r="G41" s="8"/>
      <c r="J41" s="5" t="s">
        <v>98</v>
      </c>
      <c r="K41" s="12"/>
      <c r="L41" s="5"/>
    </row>
    <row r="42" spans="2:12" x14ac:dyDescent="0.2">
      <c r="B42" s="3">
        <v>911</v>
      </c>
      <c r="D42" s="3" t="s">
        <v>45</v>
      </c>
      <c r="F42" s="11">
        <v>7.45</v>
      </c>
      <c r="G42" s="8"/>
    </row>
    <row r="43" spans="2:12" x14ac:dyDescent="0.2">
      <c r="B43" s="3">
        <v>913</v>
      </c>
      <c r="D43" s="3" t="s">
        <v>99</v>
      </c>
      <c r="F43" s="11">
        <v>0</v>
      </c>
      <c r="G43" s="8"/>
    </row>
    <row r="44" spans="2:12" x14ac:dyDescent="0.2">
      <c r="B44" s="3">
        <v>914</v>
      </c>
      <c r="D44" s="3" t="s">
        <v>51</v>
      </c>
      <c r="F44" s="11">
        <v>115447180.26000001</v>
      </c>
      <c r="G44" s="8"/>
    </row>
    <row r="45" spans="2:12" x14ac:dyDescent="0.2">
      <c r="B45" s="3">
        <v>915</v>
      </c>
      <c r="D45" s="3" t="s">
        <v>80</v>
      </c>
      <c r="F45" s="11">
        <v>0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132</v>
      </c>
      <c r="E48" s="25"/>
      <c r="G48" s="26">
        <v>115449001.92</v>
      </c>
    </row>
    <row r="49" spans="4:7" ht="13.5" thickTop="1" x14ac:dyDescent="0.2">
      <c r="G49" s="10"/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ht="17.25" x14ac:dyDescent="0.35">
      <c r="D61" s="28" t="s">
        <v>149</v>
      </c>
      <c r="E61" s="259" t="s">
        <v>34</v>
      </c>
      <c r="F61" s="259"/>
    </row>
    <row r="62" spans="4:7" ht="15" x14ac:dyDescent="0.2">
      <c r="D62" s="29" t="s">
        <v>179</v>
      </c>
      <c r="E62" s="30" t="s">
        <v>167</v>
      </c>
      <c r="F62" s="29"/>
    </row>
    <row r="63" spans="4:7" ht="15" x14ac:dyDescent="0.2">
      <c r="D63" s="29" t="s">
        <v>151</v>
      </c>
      <c r="E63" s="29" t="s">
        <v>168</v>
      </c>
      <c r="F63" s="29"/>
    </row>
    <row r="64" spans="4:7" ht="15" x14ac:dyDescent="0.2">
      <c r="D64" s="29"/>
      <c r="E64" s="30"/>
      <c r="F64" s="29"/>
    </row>
    <row r="66" spans="4:7" x14ac:dyDescent="0.2">
      <c r="G66" s="8"/>
    </row>
    <row r="67" spans="4:7" x14ac:dyDescent="0.2">
      <c r="G67" s="8"/>
    </row>
    <row r="69" spans="4:7" x14ac:dyDescent="0.2">
      <c r="G69" s="8"/>
    </row>
    <row r="70" spans="4:7" x14ac:dyDescent="0.2">
      <c r="G70" s="8"/>
    </row>
    <row r="72" spans="4:7" ht="17.25" x14ac:dyDescent="0.35">
      <c r="D72" s="28"/>
      <c r="E72" s="259"/>
      <c r="F72" s="259"/>
    </row>
    <row r="73" spans="4:7" ht="15" x14ac:dyDescent="0.2">
      <c r="D73" s="29"/>
      <c r="E73" s="30"/>
      <c r="F73" s="29"/>
    </row>
    <row r="74" spans="4:7" ht="15" x14ac:dyDescent="0.2">
      <c r="D74" s="29"/>
      <c r="E74" s="29"/>
      <c r="F74" s="29"/>
    </row>
    <row r="75" spans="4:7" ht="15" x14ac:dyDescent="0.2">
      <c r="D75" s="29"/>
      <c r="E75" s="30"/>
      <c r="F75" s="29"/>
    </row>
  </sheetData>
  <mergeCells count="2">
    <mergeCell ref="E61:F61"/>
    <mergeCell ref="E72:F72"/>
  </mergeCells>
  <phoneticPr fontId="128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topLeftCell="A16" zoomScale="85" workbookViewId="0">
      <selection activeCell="B51" sqref="B51"/>
    </sheetView>
  </sheetViews>
  <sheetFormatPr defaultColWidth="11.42578125" defaultRowHeight="12.75" x14ac:dyDescent="0.2"/>
  <cols>
    <col min="1" max="1" width="3.5703125" style="62" customWidth="1"/>
    <col min="2" max="2" width="5.42578125" style="62" customWidth="1"/>
    <col min="3" max="3" width="2.28515625" style="62" customWidth="1"/>
    <col min="4" max="4" width="70.42578125" style="62" bestFit="1" customWidth="1"/>
    <col min="5" max="5" width="23.7109375" style="62" bestFit="1" customWidth="1"/>
    <col min="6" max="6" width="13.7109375" style="62" customWidth="1"/>
    <col min="7" max="7" width="14.140625" style="62" bestFit="1" customWidth="1"/>
    <col min="8" max="16384" width="11.42578125" style="62"/>
  </cols>
  <sheetData>
    <row r="1" spans="1:12" ht="20.25" x14ac:dyDescent="0.3">
      <c r="A1" s="261"/>
      <c r="B1" s="261"/>
      <c r="C1" s="261"/>
    </row>
    <row r="2" spans="1:12" ht="15" x14ac:dyDescent="0.2">
      <c r="A2" s="260"/>
      <c r="B2" s="260"/>
      <c r="C2" s="260"/>
    </row>
    <row r="3" spans="1:12" ht="15" x14ac:dyDescent="0.2">
      <c r="A3" s="260"/>
      <c r="B3" s="260"/>
      <c r="C3" s="260"/>
    </row>
    <row r="4" spans="1:12" ht="15" x14ac:dyDescent="0.2">
      <c r="A4" s="260"/>
      <c r="B4" s="260"/>
      <c r="C4" s="260"/>
    </row>
    <row r="5" spans="1:12" ht="15" x14ac:dyDescent="0.2">
      <c r="A5" s="260"/>
      <c r="B5" s="260"/>
      <c r="C5" s="260"/>
    </row>
    <row r="6" spans="1:12" s="33" customFormat="1" ht="18" x14ac:dyDescent="0.25">
      <c r="C6" s="6" t="s">
        <v>83</v>
      </c>
      <c r="D6" s="7"/>
      <c r="E6" s="7"/>
      <c r="G6" s="8"/>
      <c r="J6" s="63"/>
      <c r="K6" s="63"/>
      <c r="L6" s="63"/>
    </row>
    <row r="7" spans="1:12" s="33" customFormat="1" ht="18" x14ac:dyDescent="0.25">
      <c r="C7" s="6" t="s">
        <v>209</v>
      </c>
      <c r="D7" s="7"/>
      <c r="E7" s="7"/>
      <c r="G7" s="8"/>
      <c r="J7" s="63"/>
      <c r="K7" s="63"/>
      <c r="L7" s="63"/>
    </row>
    <row r="8" spans="1:12" s="33" customFormat="1" ht="18" x14ac:dyDescent="0.25">
      <c r="C8" s="6" t="s">
        <v>207</v>
      </c>
      <c r="D8" s="7"/>
      <c r="E8" s="7"/>
      <c r="G8" s="8"/>
      <c r="J8" s="63"/>
      <c r="K8" s="63"/>
      <c r="L8" s="63"/>
    </row>
    <row r="9" spans="1:12" s="33" customFormat="1" ht="18" x14ac:dyDescent="0.25">
      <c r="C9" s="9" t="s">
        <v>305</v>
      </c>
      <c r="D9" s="7"/>
      <c r="E9" s="7"/>
      <c r="G9" s="8"/>
      <c r="J9" s="63"/>
      <c r="K9" s="63"/>
      <c r="L9" s="63"/>
    </row>
    <row r="10" spans="1:12" s="33" customFormat="1" ht="18" x14ac:dyDescent="0.25">
      <c r="C10" s="9" t="s">
        <v>19</v>
      </c>
      <c r="D10" s="7"/>
      <c r="E10" s="7"/>
      <c r="G10" s="8"/>
      <c r="J10" s="63"/>
      <c r="K10" s="63"/>
      <c r="L10" s="63"/>
    </row>
    <row r="11" spans="1:12" s="33" customFormat="1" x14ac:dyDescent="0.2">
      <c r="D11" s="64"/>
      <c r="E11" s="64"/>
      <c r="G11" s="8"/>
      <c r="J11" s="63"/>
      <c r="K11" s="63"/>
      <c r="L11" s="63"/>
    </row>
    <row r="16" spans="1:12" x14ac:dyDescent="0.2">
      <c r="B16" s="62">
        <v>82</v>
      </c>
      <c r="D16" s="62" t="s">
        <v>133</v>
      </c>
      <c r="F16" s="65"/>
      <c r="G16" s="66">
        <v>1992179.02</v>
      </c>
    </row>
    <row r="17" spans="2:7" x14ac:dyDescent="0.2">
      <c r="B17" s="62">
        <v>821</v>
      </c>
      <c r="D17" s="62" t="s">
        <v>48</v>
      </c>
      <c r="F17" s="67">
        <v>1992179.02</v>
      </c>
      <c r="G17" s="66"/>
    </row>
    <row r="18" spans="2:7" x14ac:dyDescent="0.2">
      <c r="G18" s="66"/>
    </row>
    <row r="19" spans="2:7" x14ac:dyDescent="0.2">
      <c r="D19" s="68"/>
      <c r="F19" s="62" t="s">
        <v>134</v>
      </c>
      <c r="G19" s="66"/>
    </row>
    <row r="20" spans="2:7" ht="13.5" thickBot="1" x14ac:dyDescent="0.25">
      <c r="D20" s="62" t="s">
        <v>97</v>
      </c>
      <c r="G20" s="69">
        <v>1992179.02</v>
      </c>
    </row>
    <row r="21" spans="2:7" ht="13.5" thickTop="1" x14ac:dyDescent="0.2"/>
    <row r="25" spans="2:7" x14ac:dyDescent="0.2">
      <c r="B25" s="62">
        <v>92</v>
      </c>
      <c r="D25" s="62" t="s">
        <v>212</v>
      </c>
    </row>
    <row r="26" spans="2:7" x14ac:dyDescent="0.2">
      <c r="F26" s="65"/>
      <c r="G26" s="66">
        <v>1992179.02</v>
      </c>
    </row>
    <row r="27" spans="2:7" x14ac:dyDescent="0.2">
      <c r="B27" s="62">
        <v>921</v>
      </c>
      <c r="D27" s="62" t="s">
        <v>82</v>
      </c>
      <c r="F27" s="64">
        <v>1992179.02</v>
      </c>
      <c r="G27" s="66"/>
    </row>
    <row r="28" spans="2:7" x14ac:dyDescent="0.2">
      <c r="B28" s="62">
        <v>9210</v>
      </c>
      <c r="D28" s="62" t="s">
        <v>135</v>
      </c>
      <c r="E28" s="67">
        <v>328043.34999999998</v>
      </c>
      <c r="G28" s="66"/>
    </row>
    <row r="29" spans="2:7" x14ac:dyDescent="0.2">
      <c r="B29" s="62">
        <v>9211</v>
      </c>
      <c r="D29" s="62" t="s">
        <v>165</v>
      </c>
      <c r="E29" s="67">
        <v>53156.18</v>
      </c>
      <c r="G29" s="66"/>
    </row>
    <row r="30" spans="2:7" x14ac:dyDescent="0.2">
      <c r="B30" s="62">
        <v>9212</v>
      </c>
      <c r="D30" s="62" t="s">
        <v>136</v>
      </c>
      <c r="E30" s="67">
        <v>34146.33</v>
      </c>
      <c r="G30" s="66"/>
    </row>
    <row r="31" spans="2:7" x14ac:dyDescent="0.2">
      <c r="B31" s="62">
        <v>9213</v>
      </c>
      <c r="D31" s="62" t="s">
        <v>163</v>
      </c>
      <c r="E31" s="67">
        <v>5545.36</v>
      </c>
      <c r="G31" s="66"/>
    </row>
    <row r="32" spans="2:7" x14ac:dyDescent="0.2">
      <c r="B32" s="62">
        <v>9214</v>
      </c>
      <c r="D32" s="62" t="s">
        <v>164</v>
      </c>
      <c r="E32" s="67">
        <v>442457.08</v>
      </c>
      <c r="G32" s="66"/>
    </row>
    <row r="33" spans="2:7" x14ac:dyDescent="0.2">
      <c r="B33" s="62">
        <v>9216</v>
      </c>
      <c r="D33" s="62" t="s">
        <v>137</v>
      </c>
      <c r="E33" s="67">
        <v>1128763.21</v>
      </c>
      <c r="G33" s="66"/>
    </row>
    <row r="34" spans="2:7" x14ac:dyDescent="0.2">
      <c r="B34" s="62">
        <v>9217</v>
      </c>
      <c r="D34" s="62" t="s">
        <v>138</v>
      </c>
      <c r="E34" s="67">
        <v>56.58</v>
      </c>
      <c r="G34" s="66"/>
    </row>
    <row r="35" spans="2:7" x14ac:dyDescent="0.2">
      <c r="B35" s="62">
        <v>9218</v>
      </c>
      <c r="D35" s="62" t="s">
        <v>139</v>
      </c>
      <c r="E35" s="67">
        <v>10.93</v>
      </c>
      <c r="G35" s="66"/>
    </row>
    <row r="36" spans="2:7" x14ac:dyDescent="0.2">
      <c r="G36" s="66"/>
    </row>
    <row r="37" spans="2:7" x14ac:dyDescent="0.2">
      <c r="E37" s="70"/>
      <c r="F37" s="70"/>
      <c r="G37" s="71"/>
    </row>
    <row r="38" spans="2:7" ht="13.5" thickBot="1" x14ac:dyDescent="0.25">
      <c r="D38" s="62" t="s">
        <v>132</v>
      </c>
      <c r="G38" s="72">
        <v>1992179.02</v>
      </c>
    </row>
    <row r="39" spans="2:7" ht="13.5" thickTop="1" x14ac:dyDescent="0.2"/>
    <row r="47" spans="2:7" ht="15.75" customHeight="1" x14ac:dyDescent="0.2"/>
    <row r="49" spans="4:6" x14ac:dyDescent="0.2">
      <c r="D49" s="73" t="s">
        <v>149</v>
      </c>
      <c r="E49" s="73" t="s">
        <v>150</v>
      </c>
    </row>
    <row r="50" spans="4:6" x14ac:dyDescent="0.2">
      <c r="D50" s="62" t="s">
        <v>179</v>
      </c>
      <c r="E50" s="74" t="s">
        <v>167</v>
      </c>
    </row>
    <row r="51" spans="4:6" x14ac:dyDescent="0.2">
      <c r="D51" s="62" t="s">
        <v>151</v>
      </c>
      <c r="E51" s="62" t="s">
        <v>168</v>
      </c>
    </row>
    <row r="61" spans="4:6" x14ac:dyDescent="0.2">
      <c r="D61" s="73"/>
      <c r="E61" s="73"/>
      <c r="F61" s="73"/>
    </row>
  </sheetData>
  <mergeCells count="5">
    <mergeCell ref="A5:C5"/>
    <mergeCell ref="A1:C1"/>
    <mergeCell ref="A2:C2"/>
    <mergeCell ref="A3:C3"/>
    <mergeCell ref="A4:C4"/>
  </mergeCells>
  <phoneticPr fontId="128" type="noConversion"/>
  <pageMargins left="0.75" right="0.75" top="1" bottom="1" header="0" footer="0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6"/>
  <sheetViews>
    <sheetView topLeftCell="B64" zoomScaleNormal="100" zoomScaleSheetLayoutView="70" workbookViewId="0">
      <selection activeCell="H92" sqref="H92"/>
    </sheetView>
  </sheetViews>
  <sheetFormatPr defaultColWidth="11.42578125" defaultRowHeight="12.75" x14ac:dyDescent="0.2"/>
  <cols>
    <col min="1" max="1" width="0.85546875" style="91" hidden="1" customWidth="1"/>
    <col min="2" max="2" width="6.28515625" style="91" customWidth="1"/>
    <col min="3" max="3" width="12.140625" style="92" customWidth="1"/>
    <col min="4" max="4" width="19.7109375" style="93" customWidth="1"/>
    <col min="5" max="5" width="19" style="91" customWidth="1"/>
    <col min="6" max="6" width="13.140625" style="94" customWidth="1"/>
    <col min="7" max="7" width="11" style="95" customWidth="1"/>
    <col min="8" max="8" width="49.28515625" style="91" customWidth="1"/>
    <col min="9" max="9" width="19.5703125" style="91" customWidth="1"/>
    <col min="10" max="10" width="11.28515625" style="91" customWidth="1"/>
    <col min="11" max="11" width="12.42578125" style="96" bestFit="1" customWidth="1"/>
    <col min="12" max="12" width="12.28515625" style="91" customWidth="1"/>
    <col min="13" max="13" width="12.42578125" style="96" bestFit="1" customWidth="1"/>
    <col min="14" max="14" width="13.28515625" style="96" customWidth="1"/>
    <col min="15" max="15" width="11.5703125" style="91" customWidth="1"/>
    <col min="16" max="16" width="11.85546875" style="91" customWidth="1"/>
    <col min="17" max="17" width="12" style="91" customWidth="1"/>
    <col min="18" max="18" width="14.85546875" style="91" customWidth="1"/>
    <col min="19" max="19" width="18" style="91" customWidth="1"/>
    <col min="20" max="20" width="13.5703125" style="91" bestFit="1" customWidth="1"/>
    <col min="21" max="16384" width="11.42578125" style="91"/>
  </cols>
  <sheetData>
    <row r="1" spans="2:19" s="75" customFormat="1" ht="21" x14ac:dyDescent="0.35">
      <c r="B1" s="76" t="s">
        <v>180</v>
      </c>
      <c r="C1" s="77"/>
      <c r="D1" s="78"/>
      <c r="E1" s="78"/>
      <c r="F1" s="78"/>
      <c r="G1" s="79"/>
      <c r="H1" s="80"/>
      <c r="I1" s="80"/>
      <c r="J1" s="80"/>
      <c r="K1" s="80"/>
      <c r="L1" s="80"/>
      <c r="M1" s="80"/>
      <c r="N1" s="81"/>
    </row>
    <row r="2" spans="2:19" s="75" customFormat="1" ht="15.75" x14ac:dyDescent="0.25">
      <c r="B2" s="78" t="s">
        <v>113</v>
      </c>
      <c r="C2" s="78"/>
      <c r="D2" s="78"/>
      <c r="E2" s="78"/>
      <c r="F2" s="78"/>
      <c r="G2" s="79"/>
      <c r="H2" s="80"/>
      <c r="I2" s="80"/>
      <c r="J2" s="80"/>
      <c r="K2" s="80"/>
      <c r="L2" s="264"/>
      <c r="M2" s="264"/>
      <c r="N2" s="81"/>
    </row>
    <row r="3" spans="2:19" s="75" customFormat="1" ht="15.75" x14ac:dyDescent="0.25">
      <c r="B3" s="77" t="s">
        <v>114</v>
      </c>
      <c r="C3" s="78"/>
      <c r="D3" s="78"/>
      <c r="E3" s="78"/>
      <c r="F3" s="78"/>
      <c r="G3" s="79"/>
      <c r="H3" s="80"/>
      <c r="I3" s="80"/>
      <c r="J3" s="80"/>
      <c r="K3" s="80"/>
      <c r="L3" s="80"/>
      <c r="M3" s="80"/>
      <c r="N3" s="81"/>
    </row>
    <row r="4" spans="2:19" s="75" customFormat="1" ht="15.75" x14ac:dyDescent="0.25">
      <c r="B4" s="78" t="s">
        <v>157</v>
      </c>
      <c r="C4" s="78"/>
      <c r="D4" s="78"/>
      <c r="E4" s="78"/>
      <c r="F4" s="78"/>
      <c r="G4" s="79"/>
      <c r="H4" s="80"/>
      <c r="I4" s="80"/>
      <c r="J4" s="80"/>
      <c r="K4" s="80"/>
      <c r="L4" s="80"/>
      <c r="M4" s="80"/>
      <c r="N4" s="81"/>
    </row>
    <row r="5" spans="2:19" ht="15.75" x14ac:dyDescent="0.25">
      <c r="B5" s="82" t="s">
        <v>181</v>
      </c>
      <c r="C5" s="83" t="s">
        <v>76</v>
      </c>
      <c r="D5" s="84"/>
      <c r="E5" s="85">
        <v>2017</v>
      </c>
      <c r="F5" s="78"/>
      <c r="G5" s="79"/>
      <c r="H5" s="119"/>
      <c r="I5" s="86"/>
      <c r="J5" s="86"/>
      <c r="K5" s="86"/>
      <c r="L5" s="86"/>
      <c r="M5" s="86"/>
      <c r="N5" s="81"/>
      <c r="O5" s="75"/>
      <c r="P5" s="75"/>
      <c r="Q5" s="75"/>
      <c r="R5" s="75"/>
      <c r="S5" s="75"/>
    </row>
    <row r="6" spans="2:19" x14ac:dyDescent="0.2">
      <c r="B6" s="120"/>
      <c r="C6" s="121"/>
      <c r="D6" s="122"/>
      <c r="E6" s="123"/>
      <c r="F6" s="124"/>
      <c r="G6" s="125"/>
      <c r="H6" s="125"/>
      <c r="I6" s="126"/>
      <c r="J6" s="127"/>
      <c r="K6" s="128"/>
      <c r="L6" s="127"/>
      <c r="M6" s="128"/>
      <c r="N6" s="128"/>
      <c r="O6" s="127"/>
      <c r="P6" s="127"/>
      <c r="Q6" s="125"/>
      <c r="R6" s="125"/>
      <c r="S6" s="129"/>
    </row>
    <row r="7" spans="2:19" x14ac:dyDescent="0.2">
      <c r="B7" s="120"/>
      <c r="C7" s="121"/>
      <c r="D7" s="122"/>
      <c r="E7" s="123"/>
      <c r="F7" s="201"/>
      <c r="G7" s="130"/>
      <c r="H7" s="131"/>
      <c r="I7" s="126"/>
      <c r="J7" s="127"/>
      <c r="K7" s="128"/>
      <c r="L7" s="127"/>
      <c r="M7" s="128"/>
      <c r="N7" s="128"/>
      <c r="O7" s="127"/>
      <c r="P7" s="127"/>
      <c r="Q7" s="125"/>
      <c r="R7" s="125"/>
      <c r="S7" s="129"/>
    </row>
    <row r="8" spans="2:19" x14ac:dyDescent="0.2">
      <c r="B8" s="132"/>
      <c r="C8" s="133"/>
      <c r="D8" s="134"/>
      <c r="E8" s="123"/>
      <c r="F8" s="124"/>
      <c r="G8" s="135"/>
      <c r="H8" s="125"/>
      <c r="I8" s="126"/>
      <c r="J8" s="127"/>
      <c r="K8" s="128"/>
      <c r="L8" s="127"/>
      <c r="M8" s="128"/>
      <c r="N8" s="128"/>
      <c r="O8" s="127"/>
      <c r="P8" s="87">
        <v>0.01</v>
      </c>
      <c r="Q8" s="125"/>
      <c r="R8" s="125" t="s">
        <v>182</v>
      </c>
      <c r="S8" s="88">
        <v>0.13</v>
      </c>
    </row>
    <row r="9" spans="2:19" x14ac:dyDescent="0.2">
      <c r="B9" s="136" t="s">
        <v>183</v>
      </c>
      <c r="C9" s="137" t="s">
        <v>115</v>
      </c>
      <c r="D9" s="138" t="s">
        <v>115</v>
      </c>
      <c r="E9" s="139" t="s">
        <v>116</v>
      </c>
      <c r="F9" s="139" t="s">
        <v>184</v>
      </c>
      <c r="G9" s="202" t="s">
        <v>185</v>
      </c>
      <c r="H9" s="262" t="s">
        <v>118</v>
      </c>
      <c r="I9" s="203" t="s">
        <v>186</v>
      </c>
      <c r="J9" s="204"/>
      <c r="K9" s="205" t="s">
        <v>187</v>
      </c>
      <c r="L9" s="206"/>
      <c r="M9" s="207"/>
      <c r="N9" s="208" t="s">
        <v>119</v>
      </c>
      <c r="O9" s="140" t="s">
        <v>188</v>
      </c>
      <c r="P9" s="141" t="s">
        <v>189</v>
      </c>
      <c r="Q9" s="142" t="s">
        <v>190</v>
      </c>
      <c r="R9" s="142" t="s">
        <v>191</v>
      </c>
      <c r="S9" s="142" t="s">
        <v>191</v>
      </c>
    </row>
    <row r="10" spans="2:19" x14ac:dyDescent="0.2">
      <c r="B10" s="143"/>
      <c r="C10" s="144" t="s">
        <v>192</v>
      </c>
      <c r="D10" s="145" t="s">
        <v>120</v>
      </c>
      <c r="E10" s="146" t="s">
        <v>120</v>
      </c>
      <c r="F10" s="147" t="s">
        <v>193</v>
      </c>
      <c r="G10" s="209" t="s">
        <v>121</v>
      </c>
      <c r="H10" s="263"/>
      <c r="I10" s="210" t="s">
        <v>194</v>
      </c>
      <c r="J10" s="211" t="s">
        <v>195</v>
      </c>
      <c r="K10" s="210" t="s">
        <v>194</v>
      </c>
      <c r="L10" s="212" t="s">
        <v>195</v>
      </c>
      <c r="M10" s="210" t="s">
        <v>42</v>
      </c>
      <c r="N10" s="213" t="s">
        <v>196</v>
      </c>
      <c r="O10" s="148" t="s">
        <v>197</v>
      </c>
      <c r="P10" s="148" t="s">
        <v>198</v>
      </c>
      <c r="Q10" s="149" t="s">
        <v>199</v>
      </c>
      <c r="R10" s="149" t="s">
        <v>200</v>
      </c>
      <c r="S10" s="149" t="s">
        <v>201</v>
      </c>
    </row>
    <row r="11" spans="2:19" x14ac:dyDescent="0.2">
      <c r="B11" s="150">
        <v>1</v>
      </c>
      <c r="C11" s="151">
        <v>42738</v>
      </c>
      <c r="D11" s="151">
        <v>42720</v>
      </c>
      <c r="E11" s="152" t="s">
        <v>214</v>
      </c>
      <c r="F11" s="119"/>
      <c r="G11" s="153" t="s">
        <v>175</v>
      </c>
      <c r="H11" s="154" t="s">
        <v>176</v>
      </c>
      <c r="I11" s="89"/>
      <c r="J11" s="89"/>
      <c r="K11" s="90">
        <v>1.2</v>
      </c>
      <c r="L11" s="89"/>
      <c r="M11" s="89">
        <v>0.16</v>
      </c>
      <c r="N11" s="89">
        <f>+K11+M11</f>
        <v>1.3599999999999999</v>
      </c>
      <c r="O11" s="89"/>
      <c r="P11" s="89"/>
      <c r="Q11" s="89"/>
      <c r="R11" s="89"/>
      <c r="S11" s="89"/>
    </row>
    <row r="12" spans="2:19" x14ac:dyDescent="0.2">
      <c r="B12" s="150">
        <v>2</v>
      </c>
      <c r="C12" s="151">
        <v>42738</v>
      </c>
      <c r="D12" s="151">
        <v>42720</v>
      </c>
      <c r="E12" s="152" t="s">
        <v>215</v>
      </c>
      <c r="F12" s="119"/>
      <c r="G12" s="153" t="s">
        <v>175</v>
      </c>
      <c r="H12" s="154" t="s">
        <v>176</v>
      </c>
      <c r="I12" s="89"/>
      <c r="J12" s="89"/>
      <c r="K12" s="90">
        <v>1.2</v>
      </c>
      <c r="L12" s="89"/>
      <c r="M12" s="89">
        <v>0.16</v>
      </c>
      <c r="N12" s="89">
        <f t="shared" ref="N12:N35" si="0">+K12+M12</f>
        <v>1.3599999999999999</v>
      </c>
      <c r="O12" s="89"/>
      <c r="P12" s="89"/>
      <c r="Q12" s="89"/>
      <c r="R12" s="89"/>
      <c r="S12" s="89"/>
    </row>
    <row r="13" spans="2:19" x14ac:dyDescent="0.2">
      <c r="B13" s="150">
        <v>3</v>
      </c>
      <c r="C13" s="151">
        <v>42738</v>
      </c>
      <c r="D13" s="151">
        <v>42738</v>
      </c>
      <c r="E13" s="152" t="s">
        <v>216</v>
      </c>
      <c r="F13" s="119"/>
      <c r="G13" s="153" t="s">
        <v>155</v>
      </c>
      <c r="H13" s="154" t="s">
        <v>169</v>
      </c>
      <c r="I13" s="89"/>
      <c r="J13" s="89"/>
      <c r="K13" s="90">
        <v>239.73</v>
      </c>
      <c r="L13" s="89"/>
      <c r="M13" s="89">
        <v>31.16</v>
      </c>
      <c r="N13" s="89">
        <f t="shared" si="0"/>
        <v>270.89</v>
      </c>
      <c r="O13" s="89"/>
      <c r="P13" s="89"/>
      <c r="Q13" s="89"/>
      <c r="R13" s="89"/>
      <c r="S13" s="89"/>
    </row>
    <row r="14" spans="2:19" x14ac:dyDescent="0.2">
      <c r="B14" s="155">
        <v>4</v>
      </c>
      <c r="C14" s="156">
        <v>42744</v>
      </c>
      <c r="D14" s="156">
        <v>42744</v>
      </c>
      <c r="E14" s="157" t="s">
        <v>217</v>
      </c>
      <c r="F14" s="196"/>
      <c r="G14" s="158" t="s">
        <v>43</v>
      </c>
      <c r="H14" s="159" t="s">
        <v>204</v>
      </c>
      <c r="I14" s="160"/>
      <c r="J14" s="160"/>
      <c r="K14" s="161">
        <v>2.5</v>
      </c>
      <c r="L14" s="160"/>
      <c r="M14" s="160">
        <v>0.33</v>
      </c>
      <c r="N14" s="160">
        <f t="shared" si="0"/>
        <v>2.83</v>
      </c>
      <c r="O14" s="160"/>
      <c r="P14" s="160">
        <v>0</v>
      </c>
      <c r="Q14" s="160"/>
      <c r="R14" s="160"/>
      <c r="S14" s="160"/>
    </row>
    <row r="15" spans="2:19" x14ac:dyDescent="0.2">
      <c r="B15" s="155">
        <v>5</v>
      </c>
      <c r="C15" s="156">
        <v>42744</v>
      </c>
      <c r="D15" s="156">
        <v>42744</v>
      </c>
      <c r="E15" s="157" t="s">
        <v>218</v>
      </c>
      <c r="F15" s="196"/>
      <c r="G15" s="158" t="s">
        <v>43</v>
      </c>
      <c r="H15" s="159" t="s">
        <v>204</v>
      </c>
      <c r="I15" s="160"/>
      <c r="J15" s="160"/>
      <c r="K15" s="161">
        <v>2.5</v>
      </c>
      <c r="L15" s="160"/>
      <c r="M15" s="160">
        <v>0.33</v>
      </c>
      <c r="N15" s="160">
        <f t="shared" si="0"/>
        <v>2.83</v>
      </c>
      <c r="O15" s="160"/>
      <c r="P15" s="160">
        <v>0</v>
      </c>
      <c r="Q15" s="160"/>
      <c r="R15" s="160"/>
      <c r="S15" s="160"/>
    </row>
    <row r="16" spans="2:19" x14ac:dyDescent="0.2">
      <c r="B16" s="150">
        <v>6</v>
      </c>
      <c r="C16" s="151">
        <v>42745</v>
      </c>
      <c r="D16" s="151">
        <v>42745</v>
      </c>
      <c r="E16" s="152" t="s">
        <v>219</v>
      </c>
      <c r="F16" s="214"/>
      <c r="G16" s="153" t="s">
        <v>155</v>
      </c>
      <c r="H16" s="154" t="s">
        <v>169</v>
      </c>
      <c r="I16" s="89"/>
      <c r="J16" s="89"/>
      <c r="K16" s="90">
        <v>364.12</v>
      </c>
      <c r="L16" s="89"/>
      <c r="M16" s="89">
        <v>47.34</v>
      </c>
      <c r="N16" s="89">
        <f t="shared" si="0"/>
        <v>411.46000000000004</v>
      </c>
      <c r="O16" s="89"/>
      <c r="P16" s="89">
        <v>0</v>
      </c>
      <c r="Q16" s="89"/>
      <c r="R16" s="89"/>
      <c r="S16" s="89"/>
    </row>
    <row r="17" spans="2:19" x14ac:dyDescent="0.2">
      <c r="B17" s="150">
        <v>7</v>
      </c>
      <c r="C17" s="215">
        <v>42747</v>
      </c>
      <c r="D17" s="215">
        <v>42738</v>
      </c>
      <c r="E17" s="152" t="s">
        <v>220</v>
      </c>
      <c r="F17" s="119" t="s">
        <v>221</v>
      </c>
      <c r="G17" s="153" t="s">
        <v>222</v>
      </c>
      <c r="H17" s="154" t="s">
        <v>243</v>
      </c>
      <c r="I17" s="89"/>
      <c r="J17" s="89"/>
      <c r="K17" s="90">
        <v>2400</v>
      </c>
      <c r="L17" s="89"/>
      <c r="M17" s="89">
        <v>312</v>
      </c>
      <c r="N17" s="89">
        <f t="shared" si="0"/>
        <v>2712</v>
      </c>
      <c r="O17" s="89"/>
      <c r="P17" s="89">
        <v>24</v>
      </c>
      <c r="Q17" s="89"/>
      <c r="R17" s="89"/>
      <c r="S17" s="89"/>
    </row>
    <row r="18" spans="2:19" x14ac:dyDescent="0.2">
      <c r="B18" s="155">
        <v>8</v>
      </c>
      <c r="C18" s="217">
        <v>42747</v>
      </c>
      <c r="D18" s="217">
        <v>42747</v>
      </c>
      <c r="E18" s="157" t="s">
        <v>223</v>
      </c>
      <c r="F18" s="196"/>
      <c r="G18" s="158" t="s">
        <v>43</v>
      </c>
      <c r="H18" s="159" t="s">
        <v>204</v>
      </c>
      <c r="I18" s="160"/>
      <c r="J18" s="160"/>
      <c r="K18" s="161">
        <v>139.94</v>
      </c>
      <c r="L18" s="160"/>
      <c r="M18" s="160">
        <v>18.190000000000001</v>
      </c>
      <c r="N18" s="160">
        <f t="shared" si="0"/>
        <v>158.13</v>
      </c>
      <c r="O18" s="160"/>
      <c r="P18" s="160"/>
      <c r="Q18" s="160"/>
      <c r="R18" s="160"/>
      <c r="S18" s="160"/>
    </row>
    <row r="19" spans="2:19" x14ac:dyDescent="0.2">
      <c r="B19" s="150">
        <v>9</v>
      </c>
      <c r="C19" s="215">
        <v>42747</v>
      </c>
      <c r="D19" s="215">
        <v>42737</v>
      </c>
      <c r="E19" s="152" t="s">
        <v>210</v>
      </c>
      <c r="F19" s="119" t="s">
        <v>224</v>
      </c>
      <c r="G19" s="153" t="s">
        <v>171</v>
      </c>
      <c r="H19" s="154" t="s">
        <v>172</v>
      </c>
      <c r="I19" s="89"/>
      <c r="J19" s="89"/>
      <c r="K19" s="90">
        <v>275.45</v>
      </c>
      <c r="L19" s="89"/>
      <c r="M19" s="89">
        <v>35.81</v>
      </c>
      <c r="N19" s="89">
        <f t="shared" si="0"/>
        <v>311.26</v>
      </c>
      <c r="O19" s="89"/>
      <c r="P19" s="89">
        <v>2.75</v>
      </c>
      <c r="Q19" s="89"/>
      <c r="R19" s="89"/>
      <c r="S19" s="89"/>
    </row>
    <row r="20" spans="2:19" x14ac:dyDescent="0.2">
      <c r="B20" s="150">
        <v>10</v>
      </c>
      <c r="C20" s="215">
        <v>42747</v>
      </c>
      <c r="D20" s="151">
        <v>42747</v>
      </c>
      <c r="E20" s="152" t="s">
        <v>225</v>
      </c>
      <c r="F20" s="216"/>
      <c r="G20" s="153" t="s">
        <v>155</v>
      </c>
      <c r="H20" s="154" t="s">
        <v>169</v>
      </c>
      <c r="I20" s="89"/>
      <c r="J20" s="89"/>
      <c r="K20" s="90">
        <v>37.75</v>
      </c>
      <c r="L20" s="89"/>
      <c r="M20" s="89">
        <v>4.91</v>
      </c>
      <c r="N20" s="89">
        <f t="shared" si="0"/>
        <v>42.66</v>
      </c>
      <c r="O20" s="89"/>
      <c r="P20" s="89">
        <v>0</v>
      </c>
      <c r="Q20" s="89"/>
      <c r="R20" s="89"/>
      <c r="S20" s="89"/>
    </row>
    <row r="21" spans="2:19" x14ac:dyDescent="0.2">
      <c r="B21" s="150">
        <v>11</v>
      </c>
      <c r="C21" s="151">
        <v>42748</v>
      </c>
      <c r="D21" s="151">
        <v>42745</v>
      </c>
      <c r="E21" s="152" t="s">
        <v>226</v>
      </c>
      <c r="F21" s="216" t="s">
        <v>227</v>
      </c>
      <c r="G21" s="153" t="s">
        <v>162</v>
      </c>
      <c r="H21" s="154" t="s">
        <v>170</v>
      </c>
      <c r="I21" s="89"/>
      <c r="J21" s="89"/>
      <c r="K21" s="90">
        <v>415</v>
      </c>
      <c r="L21" s="89"/>
      <c r="M21" s="89">
        <v>53.95</v>
      </c>
      <c r="N21" s="89">
        <f t="shared" si="0"/>
        <v>468.95</v>
      </c>
      <c r="O21" s="89"/>
      <c r="P21" s="89">
        <v>4.1500000000000004</v>
      </c>
      <c r="Q21" s="89"/>
      <c r="R21" s="89"/>
      <c r="S21" s="89"/>
    </row>
    <row r="22" spans="2:19" x14ac:dyDescent="0.2">
      <c r="B22" s="150">
        <v>12</v>
      </c>
      <c r="C22" s="151">
        <v>42748</v>
      </c>
      <c r="D22" s="151">
        <v>42734</v>
      </c>
      <c r="E22" s="152" t="s">
        <v>228</v>
      </c>
      <c r="F22" s="216" t="s">
        <v>229</v>
      </c>
      <c r="G22" s="153" t="s">
        <v>177</v>
      </c>
      <c r="H22" s="154" t="s">
        <v>178</v>
      </c>
      <c r="I22" s="89"/>
      <c r="J22" s="89"/>
      <c r="K22" s="90">
        <v>3270.34</v>
      </c>
      <c r="L22" s="89"/>
      <c r="M22" s="89">
        <v>425.14</v>
      </c>
      <c r="N22" s="89">
        <f t="shared" si="0"/>
        <v>3695.48</v>
      </c>
      <c r="O22" s="89"/>
      <c r="P22" s="89">
        <v>32.700000000000003</v>
      </c>
      <c r="Q22" s="89"/>
      <c r="R22" s="89"/>
      <c r="S22" s="89"/>
    </row>
    <row r="23" spans="2:19" x14ac:dyDescent="0.2">
      <c r="B23" s="150">
        <v>13</v>
      </c>
      <c r="C23" s="151">
        <v>42748</v>
      </c>
      <c r="D23" s="151">
        <v>42748</v>
      </c>
      <c r="E23" s="152" t="s">
        <v>230</v>
      </c>
      <c r="F23" s="216"/>
      <c r="G23" s="153" t="s">
        <v>155</v>
      </c>
      <c r="H23" s="154" t="s">
        <v>169</v>
      </c>
      <c r="I23" s="89"/>
      <c r="J23" s="89"/>
      <c r="K23" s="90">
        <v>132.12</v>
      </c>
      <c r="L23" s="89"/>
      <c r="M23" s="89">
        <v>17.170000000000002</v>
      </c>
      <c r="N23" s="89">
        <f t="shared" si="0"/>
        <v>149.29000000000002</v>
      </c>
      <c r="O23" s="89"/>
      <c r="P23" s="89"/>
      <c r="Q23" s="89"/>
      <c r="R23" s="89"/>
      <c r="S23" s="89"/>
    </row>
    <row r="24" spans="2:19" x14ac:dyDescent="0.2">
      <c r="B24" s="150">
        <v>14</v>
      </c>
      <c r="C24" s="151">
        <v>42752</v>
      </c>
      <c r="D24" s="151">
        <v>42752</v>
      </c>
      <c r="E24" s="152" t="s">
        <v>231</v>
      </c>
      <c r="F24" s="216"/>
      <c r="G24" s="153" t="s">
        <v>155</v>
      </c>
      <c r="H24" s="154" t="s">
        <v>169</v>
      </c>
      <c r="I24" s="89"/>
      <c r="J24" s="89"/>
      <c r="K24" s="90">
        <v>121.08</v>
      </c>
      <c r="L24" s="89"/>
      <c r="M24" s="89">
        <v>15.74</v>
      </c>
      <c r="N24" s="89">
        <f t="shared" si="0"/>
        <v>136.82</v>
      </c>
      <c r="O24" s="89"/>
      <c r="P24" s="89"/>
      <c r="Q24" s="89"/>
      <c r="R24" s="89"/>
      <c r="S24" s="89"/>
    </row>
    <row r="25" spans="2:19" x14ac:dyDescent="0.2">
      <c r="B25" s="150">
        <v>14</v>
      </c>
      <c r="C25" s="151">
        <v>42753</v>
      </c>
      <c r="D25" s="151">
        <v>42753</v>
      </c>
      <c r="E25" s="152" t="s">
        <v>232</v>
      </c>
      <c r="F25" s="216"/>
      <c r="G25" s="153" t="s">
        <v>155</v>
      </c>
      <c r="H25" s="154" t="s">
        <v>169</v>
      </c>
      <c r="I25" s="89"/>
      <c r="J25" s="89"/>
      <c r="K25" s="90">
        <v>119.87</v>
      </c>
      <c r="L25" s="89"/>
      <c r="M25" s="89">
        <v>15.58</v>
      </c>
      <c r="N25" s="89">
        <f t="shared" si="0"/>
        <v>135.45000000000002</v>
      </c>
      <c r="O25" s="89"/>
      <c r="P25" s="89"/>
      <c r="Q25" s="89"/>
      <c r="R25" s="89"/>
      <c r="S25" s="89"/>
    </row>
    <row r="26" spans="2:19" x14ac:dyDescent="0.2">
      <c r="B26" s="150">
        <v>15</v>
      </c>
      <c r="C26" s="151">
        <v>42754</v>
      </c>
      <c r="D26" s="215">
        <v>42754</v>
      </c>
      <c r="E26" s="152" t="s">
        <v>233</v>
      </c>
      <c r="F26" s="216"/>
      <c r="G26" s="153" t="s">
        <v>155</v>
      </c>
      <c r="H26" s="154" t="s">
        <v>169</v>
      </c>
      <c r="I26" s="89"/>
      <c r="J26" s="89"/>
      <c r="K26" s="90">
        <v>95.89</v>
      </c>
      <c r="L26" s="89"/>
      <c r="M26" s="89">
        <v>12.47</v>
      </c>
      <c r="N26" s="89">
        <f t="shared" si="0"/>
        <v>108.36</v>
      </c>
      <c r="O26" s="89"/>
      <c r="P26" s="89"/>
      <c r="Q26" s="89"/>
      <c r="R26" s="89"/>
      <c r="S26" s="89"/>
    </row>
    <row r="27" spans="2:19" x14ac:dyDescent="0.2">
      <c r="B27" s="150">
        <v>16</v>
      </c>
      <c r="C27" s="151">
        <v>42755</v>
      </c>
      <c r="D27" s="151">
        <v>42755</v>
      </c>
      <c r="E27" s="152" t="s">
        <v>234</v>
      </c>
      <c r="F27" s="216"/>
      <c r="G27" s="153" t="s">
        <v>155</v>
      </c>
      <c r="H27" s="154" t="s">
        <v>169</v>
      </c>
      <c r="I27" s="89"/>
      <c r="J27" s="89"/>
      <c r="K27" s="90">
        <v>119.87</v>
      </c>
      <c r="L27" s="89"/>
      <c r="M27" s="89">
        <v>15.58</v>
      </c>
      <c r="N27" s="89">
        <f t="shared" si="0"/>
        <v>135.45000000000002</v>
      </c>
      <c r="O27" s="89"/>
      <c r="P27" s="89"/>
      <c r="Q27" s="89"/>
      <c r="R27" s="89"/>
      <c r="S27" s="89"/>
    </row>
    <row r="28" spans="2:19" x14ac:dyDescent="0.2">
      <c r="B28" s="150">
        <v>17</v>
      </c>
      <c r="C28" s="151">
        <v>42758</v>
      </c>
      <c r="D28" s="151">
        <v>42758</v>
      </c>
      <c r="E28" s="152" t="s">
        <v>235</v>
      </c>
      <c r="F28" s="216"/>
      <c r="G28" s="153" t="s">
        <v>155</v>
      </c>
      <c r="H28" s="154" t="s">
        <v>169</v>
      </c>
      <c r="I28" s="89"/>
      <c r="J28" s="89"/>
      <c r="K28" s="90">
        <v>34.69</v>
      </c>
      <c r="L28" s="89"/>
      <c r="M28" s="89">
        <v>4.51</v>
      </c>
      <c r="N28" s="89">
        <f t="shared" si="0"/>
        <v>39.199999999999996</v>
      </c>
      <c r="O28" s="89"/>
      <c r="P28" s="89"/>
      <c r="Q28" s="89"/>
      <c r="R28" s="89"/>
      <c r="S28" s="89"/>
    </row>
    <row r="29" spans="2:19" x14ac:dyDescent="0.2">
      <c r="B29" s="150">
        <v>18</v>
      </c>
      <c r="C29" s="151">
        <v>42758</v>
      </c>
      <c r="D29" s="151">
        <v>42737</v>
      </c>
      <c r="E29" s="152" t="s">
        <v>236</v>
      </c>
      <c r="F29" s="216"/>
      <c r="G29" s="153" t="s">
        <v>175</v>
      </c>
      <c r="H29" s="154" t="s">
        <v>176</v>
      </c>
      <c r="I29" s="89">
        <v>0.06</v>
      </c>
      <c r="J29" s="89"/>
      <c r="K29" s="90">
        <v>1.2</v>
      </c>
      <c r="L29" s="89"/>
      <c r="M29" s="89">
        <v>0.16</v>
      </c>
      <c r="N29" s="89">
        <f t="shared" si="0"/>
        <v>1.3599999999999999</v>
      </c>
      <c r="O29" s="89"/>
      <c r="P29" s="89"/>
      <c r="Q29" s="89"/>
      <c r="R29" s="89"/>
      <c r="S29" s="89"/>
    </row>
    <row r="30" spans="2:19" x14ac:dyDescent="0.2">
      <c r="B30" s="150">
        <v>19</v>
      </c>
      <c r="C30" s="151">
        <v>42759</v>
      </c>
      <c r="D30" s="151">
        <v>42723</v>
      </c>
      <c r="E30" s="152" t="s">
        <v>237</v>
      </c>
      <c r="F30" s="216"/>
      <c r="G30" s="153" t="s">
        <v>173</v>
      </c>
      <c r="H30" s="154" t="s">
        <v>174</v>
      </c>
      <c r="I30" s="89"/>
      <c r="J30" s="89"/>
      <c r="K30" s="90">
        <v>47</v>
      </c>
      <c r="L30" s="89"/>
      <c r="M30" s="89">
        <v>6.11</v>
      </c>
      <c r="N30" s="89">
        <f t="shared" si="0"/>
        <v>53.11</v>
      </c>
      <c r="O30" s="89"/>
      <c r="P30" s="89"/>
      <c r="Q30" s="89"/>
      <c r="R30" s="89"/>
      <c r="S30" s="89"/>
    </row>
    <row r="31" spans="2:19" x14ac:dyDescent="0.2">
      <c r="B31" s="150">
        <v>20</v>
      </c>
      <c r="C31" s="151">
        <v>42759</v>
      </c>
      <c r="D31" s="151">
        <v>42753</v>
      </c>
      <c r="E31" s="152" t="s">
        <v>238</v>
      </c>
      <c r="F31" s="119"/>
      <c r="G31" s="153" t="s">
        <v>173</v>
      </c>
      <c r="H31" s="154" t="s">
        <v>174</v>
      </c>
      <c r="I31" s="89"/>
      <c r="J31" s="89"/>
      <c r="K31" s="90">
        <v>47</v>
      </c>
      <c r="L31" s="89"/>
      <c r="M31" s="89">
        <v>6.11</v>
      </c>
      <c r="N31" s="89">
        <f t="shared" si="0"/>
        <v>53.11</v>
      </c>
      <c r="O31" s="89"/>
      <c r="P31" s="89">
        <v>0</v>
      </c>
      <c r="Q31" s="89"/>
      <c r="R31" s="89"/>
      <c r="S31" s="89"/>
    </row>
    <row r="32" spans="2:19" x14ac:dyDescent="0.2">
      <c r="B32" s="150">
        <v>21</v>
      </c>
      <c r="C32" s="151">
        <v>42759</v>
      </c>
      <c r="D32" s="151">
        <v>42753</v>
      </c>
      <c r="E32" s="152" t="s">
        <v>239</v>
      </c>
      <c r="F32" s="119"/>
      <c r="G32" s="153" t="s">
        <v>173</v>
      </c>
      <c r="H32" s="154" t="s">
        <v>174</v>
      </c>
      <c r="I32" s="89"/>
      <c r="J32" s="89"/>
      <c r="K32" s="90">
        <v>85.5</v>
      </c>
      <c r="L32" s="89"/>
      <c r="M32" s="89">
        <v>11.12</v>
      </c>
      <c r="N32" s="89">
        <f t="shared" si="0"/>
        <v>96.62</v>
      </c>
      <c r="O32" s="89"/>
      <c r="P32" s="89"/>
      <c r="Q32" s="89"/>
      <c r="R32" s="89"/>
      <c r="S32" s="89"/>
    </row>
    <row r="33" spans="2:19" x14ac:dyDescent="0.2">
      <c r="B33" s="150">
        <v>22</v>
      </c>
      <c r="C33" s="151">
        <v>42759</v>
      </c>
      <c r="D33" s="151">
        <v>42723</v>
      </c>
      <c r="E33" s="152" t="s">
        <v>240</v>
      </c>
      <c r="F33" s="119"/>
      <c r="G33" s="153" t="s">
        <v>173</v>
      </c>
      <c r="H33" s="154" t="s">
        <v>174</v>
      </c>
      <c r="I33" s="89"/>
      <c r="J33" s="89"/>
      <c r="K33" s="90">
        <v>85.5</v>
      </c>
      <c r="L33" s="89"/>
      <c r="M33" s="89">
        <v>11.12</v>
      </c>
      <c r="N33" s="89">
        <f t="shared" si="0"/>
        <v>96.62</v>
      </c>
      <c r="O33" s="89"/>
      <c r="P33" s="89"/>
      <c r="Q33" s="89"/>
      <c r="R33" s="89"/>
      <c r="S33" s="89"/>
    </row>
    <row r="34" spans="2:19" x14ac:dyDescent="0.2">
      <c r="B34" s="150">
        <v>23</v>
      </c>
      <c r="C34" s="151">
        <v>42759</v>
      </c>
      <c r="D34" s="151">
        <v>42759</v>
      </c>
      <c r="E34" s="152" t="s">
        <v>241</v>
      </c>
      <c r="F34" s="119"/>
      <c r="G34" s="153" t="s">
        <v>155</v>
      </c>
      <c r="H34" s="154" t="s">
        <v>169</v>
      </c>
      <c r="I34" s="89"/>
      <c r="J34" s="89"/>
      <c r="K34" s="90">
        <v>121.08</v>
      </c>
      <c r="L34" s="89"/>
      <c r="M34" s="89">
        <v>15.74</v>
      </c>
      <c r="N34" s="89">
        <f t="shared" si="0"/>
        <v>136.82</v>
      </c>
      <c r="O34" s="89"/>
      <c r="P34" s="89"/>
      <c r="Q34" s="89"/>
      <c r="R34" s="89"/>
      <c r="S34" s="89"/>
    </row>
    <row r="35" spans="2:19" x14ac:dyDescent="0.2">
      <c r="B35" s="150">
        <v>24</v>
      </c>
      <c r="C35" s="151">
        <v>42761</v>
      </c>
      <c r="D35" s="151">
        <v>42761</v>
      </c>
      <c r="E35" s="152" t="s">
        <v>242</v>
      </c>
      <c r="F35" s="119"/>
      <c r="G35" s="153" t="s">
        <v>155</v>
      </c>
      <c r="H35" s="154" t="s">
        <v>169</v>
      </c>
      <c r="I35" s="89"/>
      <c r="J35" s="89"/>
      <c r="K35" s="90">
        <v>45.15</v>
      </c>
      <c r="L35" s="89"/>
      <c r="M35" s="89">
        <v>5.87</v>
      </c>
      <c r="N35" s="89">
        <f t="shared" si="0"/>
        <v>51.019999999999996</v>
      </c>
      <c r="O35" s="89"/>
      <c r="P35" s="89"/>
      <c r="Q35" s="89"/>
      <c r="R35" s="89"/>
      <c r="S35" s="89"/>
    </row>
    <row r="41" spans="2:19" ht="15.75" x14ac:dyDescent="0.25">
      <c r="B41" s="82" t="s">
        <v>181</v>
      </c>
      <c r="C41" s="83" t="s">
        <v>77</v>
      </c>
      <c r="D41" s="84"/>
      <c r="E41" s="85">
        <v>2017</v>
      </c>
      <c r="F41" s="78"/>
      <c r="G41" s="79"/>
      <c r="H41" s="119"/>
      <c r="I41" s="86"/>
      <c r="J41" s="86"/>
      <c r="K41" s="86"/>
      <c r="L41" s="86"/>
      <c r="M41" s="86"/>
      <c r="N41" s="81"/>
      <c r="O41" s="75"/>
      <c r="P41" s="75"/>
      <c r="Q41" s="75"/>
      <c r="R41" s="75"/>
      <c r="S41" s="75"/>
    </row>
    <row r="42" spans="2:19" x14ac:dyDescent="0.2">
      <c r="B42" s="120"/>
      <c r="C42" s="121"/>
      <c r="D42" s="122"/>
      <c r="E42" s="123"/>
      <c r="F42" s="124"/>
      <c r="G42" s="125"/>
      <c r="H42" s="125"/>
      <c r="I42" s="126"/>
      <c r="J42" s="127"/>
      <c r="K42" s="128"/>
      <c r="L42" s="127"/>
      <c r="M42" s="128"/>
      <c r="N42" s="128"/>
      <c r="O42" s="127"/>
      <c r="P42" s="127"/>
      <c r="Q42" s="125"/>
      <c r="R42" s="125"/>
      <c r="S42" s="129"/>
    </row>
    <row r="43" spans="2:19" x14ac:dyDescent="0.2">
      <c r="B43" s="120"/>
      <c r="C43" s="121"/>
      <c r="D43" s="122"/>
      <c r="E43" s="123"/>
      <c r="F43" s="201"/>
      <c r="G43" s="130"/>
      <c r="H43" s="131"/>
      <c r="I43" s="126"/>
      <c r="J43" s="127"/>
      <c r="K43" s="128"/>
      <c r="L43" s="127"/>
      <c r="M43" s="128"/>
      <c r="N43" s="128"/>
      <c r="O43" s="127"/>
      <c r="P43" s="127"/>
      <c r="Q43" s="125"/>
      <c r="R43" s="125"/>
      <c r="S43" s="129"/>
    </row>
    <row r="44" spans="2:19" x14ac:dyDescent="0.2">
      <c r="B44" s="132"/>
      <c r="C44" s="133"/>
      <c r="D44" s="134"/>
      <c r="E44" s="123"/>
      <c r="F44" s="124"/>
      <c r="G44" s="135"/>
      <c r="H44" s="125"/>
      <c r="I44" s="126"/>
      <c r="J44" s="127"/>
      <c r="K44" s="128"/>
      <c r="L44" s="127"/>
      <c r="M44" s="128"/>
      <c r="N44" s="128"/>
      <c r="O44" s="127"/>
      <c r="P44" s="87">
        <v>0.01</v>
      </c>
      <c r="Q44" s="125"/>
      <c r="R44" s="125" t="s">
        <v>182</v>
      </c>
      <c r="S44" s="88">
        <v>0.13</v>
      </c>
    </row>
    <row r="45" spans="2:19" x14ac:dyDescent="0.2">
      <c r="B45" s="136" t="s">
        <v>183</v>
      </c>
      <c r="C45" s="137" t="s">
        <v>115</v>
      </c>
      <c r="D45" s="138" t="s">
        <v>115</v>
      </c>
      <c r="E45" s="139" t="s">
        <v>116</v>
      </c>
      <c r="F45" s="139" t="s">
        <v>184</v>
      </c>
      <c r="G45" s="233" t="s">
        <v>185</v>
      </c>
      <c r="H45" s="265" t="s">
        <v>118</v>
      </c>
      <c r="I45" s="234" t="s">
        <v>186</v>
      </c>
      <c r="J45" s="235"/>
      <c r="K45" s="236" t="s">
        <v>187</v>
      </c>
      <c r="L45" s="237"/>
      <c r="M45" s="238"/>
      <c r="N45" s="239" t="s">
        <v>119</v>
      </c>
      <c r="O45" s="140" t="s">
        <v>188</v>
      </c>
      <c r="P45" s="141" t="s">
        <v>189</v>
      </c>
      <c r="Q45" s="142" t="s">
        <v>190</v>
      </c>
      <c r="R45" s="142" t="s">
        <v>191</v>
      </c>
      <c r="S45" s="142" t="s">
        <v>191</v>
      </c>
    </row>
    <row r="46" spans="2:19" x14ac:dyDescent="0.2">
      <c r="B46" s="143"/>
      <c r="C46" s="144" t="s">
        <v>192</v>
      </c>
      <c r="D46" s="145" t="s">
        <v>120</v>
      </c>
      <c r="E46" s="146" t="s">
        <v>120</v>
      </c>
      <c r="F46" s="147" t="s">
        <v>193</v>
      </c>
      <c r="G46" s="240" t="s">
        <v>121</v>
      </c>
      <c r="H46" s="266"/>
      <c r="I46" s="241" t="s">
        <v>194</v>
      </c>
      <c r="J46" s="242" t="s">
        <v>195</v>
      </c>
      <c r="K46" s="243" t="s">
        <v>194</v>
      </c>
      <c r="L46" s="244" t="s">
        <v>195</v>
      </c>
      <c r="M46" s="243" t="s">
        <v>42</v>
      </c>
      <c r="N46" s="245" t="s">
        <v>196</v>
      </c>
      <c r="O46" s="148" t="s">
        <v>197</v>
      </c>
      <c r="P46" s="148" t="s">
        <v>198</v>
      </c>
      <c r="Q46" s="149" t="s">
        <v>199</v>
      </c>
      <c r="R46" s="149" t="s">
        <v>200</v>
      </c>
      <c r="S46" s="149" t="s">
        <v>201</v>
      </c>
    </row>
    <row r="47" spans="2:19" x14ac:dyDescent="0.2">
      <c r="B47" s="150">
        <v>1</v>
      </c>
      <c r="C47" s="151">
        <v>42768</v>
      </c>
      <c r="D47" s="151">
        <v>42752</v>
      </c>
      <c r="E47" s="152" t="s">
        <v>274</v>
      </c>
      <c r="F47" s="119"/>
      <c r="G47" s="153" t="s">
        <v>155</v>
      </c>
      <c r="H47" s="154" t="s">
        <v>169</v>
      </c>
      <c r="I47" s="89"/>
      <c r="J47" s="89"/>
      <c r="K47" s="90">
        <v>195</v>
      </c>
      <c r="L47" s="89"/>
      <c r="M47" s="89">
        <v>25.35</v>
      </c>
      <c r="N47" s="89">
        <f>+K47+M47</f>
        <v>220.35</v>
      </c>
      <c r="O47" s="89"/>
      <c r="P47" s="89">
        <v>0</v>
      </c>
      <c r="Q47" s="89"/>
      <c r="R47" s="89"/>
      <c r="S47" s="89"/>
    </row>
    <row r="48" spans="2:19" x14ac:dyDescent="0.2">
      <c r="B48" s="150">
        <v>2</v>
      </c>
      <c r="C48" s="151">
        <v>42768</v>
      </c>
      <c r="D48" s="151">
        <v>42767</v>
      </c>
      <c r="E48" s="152" t="s">
        <v>275</v>
      </c>
      <c r="F48" s="119" t="s">
        <v>276</v>
      </c>
      <c r="G48" s="153" t="s">
        <v>171</v>
      </c>
      <c r="H48" s="154" t="s">
        <v>172</v>
      </c>
      <c r="I48" s="89"/>
      <c r="J48" s="89"/>
      <c r="K48" s="90">
        <v>275.45</v>
      </c>
      <c r="L48" s="89"/>
      <c r="M48" s="89">
        <v>35.81</v>
      </c>
      <c r="N48" s="89">
        <f t="shared" ref="N48:N58" si="1">+K48+M48</f>
        <v>311.26</v>
      </c>
      <c r="O48" s="89"/>
      <c r="P48" s="89">
        <v>2.75</v>
      </c>
      <c r="Q48" s="89"/>
      <c r="R48" s="89"/>
      <c r="S48" s="89"/>
    </row>
    <row r="49" spans="2:20" x14ac:dyDescent="0.2">
      <c r="B49" s="150">
        <v>3</v>
      </c>
      <c r="C49" s="151">
        <v>42768</v>
      </c>
      <c r="D49" s="151">
        <v>42746</v>
      </c>
      <c r="E49" s="152" t="s">
        <v>277</v>
      </c>
      <c r="F49" s="119"/>
      <c r="G49" s="153" t="s">
        <v>171</v>
      </c>
      <c r="H49" s="154" t="s">
        <v>172</v>
      </c>
      <c r="I49" s="89"/>
      <c r="J49" s="89"/>
      <c r="K49" s="90">
        <v>60</v>
      </c>
      <c r="L49" s="89"/>
      <c r="M49" s="89">
        <v>7.8</v>
      </c>
      <c r="N49" s="89">
        <f t="shared" si="1"/>
        <v>67.8</v>
      </c>
      <c r="O49" s="89"/>
      <c r="P49" s="89">
        <v>0</v>
      </c>
      <c r="Q49" s="89"/>
      <c r="R49" s="89"/>
      <c r="S49" s="89"/>
    </row>
    <row r="50" spans="2:20" x14ac:dyDescent="0.2">
      <c r="B50" s="150">
        <v>4</v>
      </c>
      <c r="C50" s="151">
        <v>42780</v>
      </c>
      <c r="D50" s="151">
        <v>42766</v>
      </c>
      <c r="E50" s="152" t="s">
        <v>278</v>
      </c>
      <c r="F50" s="119" t="s">
        <v>279</v>
      </c>
      <c r="G50" s="153" t="s">
        <v>177</v>
      </c>
      <c r="H50" s="154" t="s">
        <v>178</v>
      </c>
      <c r="I50" s="89"/>
      <c r="J50" s="89"/>
      <c r="K50" s="90">
        <v>2480.14</v>
      </c>
      <c r="L50" s="89"/>
      <c r="M50" s="89">
        <v>322.42</v>
      </c>
      <c r="N50" s="89">
        <f t="shared" si="1"/>
        <v>2802.56</v>
      </c>
      <c r="O50" s="89"/>
      <c r="P50" s="89">
        <v>24.8</v>
      </c>
      <c r="Q50" s="89"/>
      <c r="R50" s="89"/>
      <c r="S50" s="89"/>
    </row>
    <row r="51" spans="2:20" x14ac:dyDescent="0.2">
      <c r="B51" s="150">
        <v>5</v>
      </c>
      <c r="C51" s="151">
        <v>42781</v>
      </c>
      <c r="D51" s="151">
        <v>42774</v>
      </c>
      <c r="E51" s="152" t="s">
        <v>280</v>
      </c>
      <c r="F51" s="119" t="s">
        <v>281</v>
      </c>
      <c r="G51" s="153" t="s">
        <v>162</v>
      </c>
      <c r="H51" s="154" t="s">
        <v>170</v>
      </c>
      <c r="I51" s="89"/>
      <c r="J51" s="89"/>
      <c r="K51" s="90">
        <v>415</v>
      </c>
      <c r="L51" s="89"/>
      <c r="M51" s="89">
        <v>53.95</v>
      </c>
      <c r="N51" s="89">
        <f t="shared" si="1"/>
        <v>468.95</v>
      </c>
      <c r="O51" s="89"/>
      <c r="P51" s="89">
        <v>4.1500000000000004</v>
      </c>
      <c r="Q51" s="89"/>
      <c r="R51" s="89"/>
      <c r="S51" s="89"/>
    </row>
    <row r="52" spans="2:20" x14ac:dyDescent="0.2">
      <c r="B52" s="150">
        <v>6</v>
      </c>
      <c r="C52" s="151">
        <v>42781</v>
      </c>
      <c r="D52" s="151">
        <v>42713</v>
      </c>
      <c r="E52" s="152" t="s">
        <v>282</v>
      </c>
      <c r="F52" s="214"/>
      <c r="G52" s="153" t="s">
        <v>175</v>
      </c>
      <c r="H52" s="154" t="s">
        <v>176</v>
      </c>
      <c r="I52" s="89">
        <v>7.0000000000000007E-2</v>
      </c>
      <c r="J52" s="89"/>
      <c r="K52" s="90">
        <v>1.42</v>
      </c>
      <c r="L52" s="89"/>
      <c r="M52" s="89">
        <v>0.18</v>
      </c>
      <c r="N52" s="89">
        <f t="shared" si="1"/>
        <v>1.5999999999999999</v>
      </c>
      <c r="O52" s="89"/>
      <c r="P52" s="89">
        <v>0</v>
      </c>
      <c r="Q52" s="89"/>
      <c r="R52" s="89"/>
      <c r="S52" s="89"/>
    </row>
    <row r="53" spans="2:20" x14ac:dyDescent="0.2">
      <c r="B53" s="150">
        <v>7</v>
      </c>
      <c r="C53" s="151">
        <v>42781</v>
      </c>
      <c r="D53" s="215">
        <v>42758</v>
      </c>
      <c r="E53" s="152" t="s">
        <v>283</v>
      </c>
      <c r="F53" s="119"/>
      <c r="G53" s="153" t="s">
        <v>175</v>
      </c>
      <c r="H53" s="154" t="s">
        <v>176</v>
      </c>
      <c r="I53" s="89">
        <v>-0.01</v>
      </c>
      <c r="J53" s="89"/>
      <c r="K53" s="90">
        <v>-0.22</v>
      </c>
      <c r="L53" s="89"/>
      <c r="M53" s="89">
        <v>-0.03</v>
      </c>
      <c r="N53" s="89">
        <f t="shared" si="1"/>
        <v>-0.25</v>
      </c>
      <c r="O53" s="89"/>
      <c r="P53" s="89">
        <v>0</v>
      </c>
      <c r="Q53" s="89"/>
      <c r="R53" s="89"/>
      <c r="S53" s="89"/>
    </row>
    <row r="54" spans="2:20" x14ac:dyDescent="0.2">
      <c r="B54" s="150">
        <v>8</v>
      </c>
      <c r="C54" s="215">
        <v>42786</v>
      </c>
      <c r="D54" s="215">
        <v>42782</v>
      </c>
      <c r="E54" s="152" t="s">
        <v>284</v>
      </c>
      <c r="F54" s="119"/>
      <c r="G54" s="153" t="s">
        <v>173</v>
      </c>
      <c r="H54" s="154" t="s">
        <v>174</v>
      </c>
      <c r="I54" s="89"/>
      <c r="J54" s="89"/>
      <c r="K54" s="90">
        <v>85.5</v>
      </c>
      <c r="L54" s="89"/>
      <c r="M54" s="89">
        <v>11.12</v>
      </c>
      <c r="N54" s="89">
        <f t="shared" si="1"/>
        <v>96.62</v>
      </c>
      <c r="O54" s="89"/>
      <c r="P54" s="89">
        <v>0</v>
      </c>
      <c r="Q54" s="89"/>
      <c r="R54" s="89"/>
      <c r="S54" s="89"/>
    </row>
    <row r="55" spans="2:20" x14ac:dyDescent="0.2">
      <c r="B55" s="150">
        <v>9</v>
      </c>
      <c r="C55" s="215">
        <v>42786</v>
      </c>
      <c r="D55" s="215">
        <v>42782</v>
      </c>
      <c r="E55" s="152" t="s">
        <v>285</v>
      </c>
      <c r="F55" s="119"/>
      <c r="G55" s="153" t="s">
        <v>173</v>
      </c>
      <c r="H55" s="154" t="s">
        <v>174</v>
      </c>
      <c r="I55" s="89"/>
      <c r="J55" s="89"/>
      <c r="K55" s="90">
        <v>47</v>
      </c>
      <c r="L55" s="89"/>
      <c r="M55" s="89">
        <v>6.11</v>
      </c>
      <c r="N55" s="89">
        <f t="shared" si="1"/>
        <v>53.11</v>
      </c>
      <c r="O55" s="89"/>
      <c r="P55" s="89">
        <v>0</v>
      </c>
      <c r="Q55" s="89"/>
      <c r="R55" s="89"/>
      <c r="S55" s="89"/>
    </row>
    <row r="56" spans="2:20" x14ac:dyDescent="0.2">
      <c r="B56" s="150">
        <v>10</v>
      </c>
      <c r="C56" s="215">
        <v>42787</v>
      </c>
      <c r="D56" s="151">
        <v>42776</v>
      </c>
      <c r="E56" s="152" t="s">
        <v>286</v>
      </c>
      <c r="F56" s="216"/>
      <c r="G56" s="153" t="s">
        <v>175</v>
      </c>
      <c r="H56" s="154" t="s">
        <v>176</v>
      </c>
      <c r="I56" s="89">
        <v>0.06</v>
      </c>
      <c r="J56" s="89"/>
      <c r="K56" s="90">
        <v>1.2</v>
      </c>
      <c r="L56" s="89"/>
      <c r="M56" s="89">
        <v>0.16</v>
      </c>
      <c r="N56" s="89">
        <f t="shared" si="1"/>
        <v>1.3599999999999999</v>
      </c>
      <c r="O56" s="89"/>
      <c r="P56" s="89">
        <v>0</v>
      </c>
      <c r="Q56" s="89"/>
      <c r="R56" s="89"/>
      <c r="S56" s="89"/>
    </row>
    <row r="57" spans="2:20" x14ac:dyDescent="0.2">
      <c r="B57" s="155">
        <v>11</v>
      </c>
      <c r="C57" s="156">
        <v>42789</v>
      </c>
      <c r="D57" s="156">
        <v>42789</v>
      </c>
      <c r="E57" s="157" t="s">
        <v>287</v>
      </c>
      <c r="F57" s="246"/>
      <c r="G57" s="158" t="s">
        <v>43</v>
      </c>
      <c r="H57" s="159" t="s">
        <v>204</v>
      </c>
      <c r="I57" s="160"/>
      <c r="J57" s="160"/>
      <c r="K57" s="161">
        <v>139.94</v>
      </c>
      <c r="L57" s="160"/>
      <c r="M57" s="160">
        <v>18.190000000000001</v>
      </c>
      <c r="N57" s="160">
        <f t="shared" si="1"/>
        <v>158.13</v>
      </c>
      <c r="O57" s="160"/>
      <c r="P57" s="160">
        <v>0</v>
      </c>
      <c r="Q57" s="160"/>
      <c r="R57" s="160"/>
      <c r="S57" s="160"/>
    </row>
    <row r="58" spans="2:20" x14ac:dyDescent="0.2">
      <c r="B58" s="150">
        <v>12</v>
      </c>
      <c r="C58" s="151">
        <v>42790</v>
      </c>
      <c r="D58" s="151">
        <v>42790</v>
      </c>
      <c r="E58" s="152" t="s">
        <v>288</v>
      </c>
      <c r="F58" s="216"/>
      <c r="G58" s="153" t="s">
        <v>155</v>
      </c>
      <c r="H58" s="154" t="s">
        <v>169</v>
      </c>
      <c r="I58" s="89"/>
      <c r="J58" s="89"/>
      <c r="K58" s="90">
        <v>294.99</v>
      </c>
      <c r="L58" s="89"/>
      <c r="M58" s="89">
        <v>38.35</v>
      </c>
      <c r="N58" s="89">
        <f t="shared" si="1"/>
        <v>333.34000000000003</v>
      </c>
      <c r="O58" s="89"/>
      <c r="P58" s="89">
        <v>0</v>
      </c>
      <c r="Q58" s="89"/>
      <c r="R58" s="89"/>
      <c r="S58" s="89"/>
    </row>
    <row r="64" spans="2:20" ht="15.75" x14ac:dyDescent="0.25">
      <c r="B64" s="82" t="s">
        <v>181</v>
      </c>
      <c r="C64" s="83" t="s">
        <v>78</v>
      </c>
      <c r="D64" s="84"/>
      <c r="E64" s="85">
        <v>2017</v>
      </c>
      <c r="F64" s="78"/>
      <c r="G64" s="79"/>
      <c r="H64" s="119"/>
      <c r="I64" s="86"/>
      <c r="J64" s="86"/>
      <c r="K64" s="86"/>
      <c r="L64" s="86"/>
      <c r="M64" s="86"/>
      <c r="N64" s="81"/>
      <c r="O64" s="75"/>
      <c r="P64" s="75"/>
      <c r="Q64" s="75"/>
      <c r="R64" s="75"/>
      <c r="S64" s="75"/>
      <c r="T64" s="75"/>
    </row>
    <row r="65" spans="2:20" x14ac:dyDescent="0.2">
      <c r="B65" s="120"/>
      <c r="C65" s="121"/>
      <c r="D65" s="122"/>
      <c r="E65" s="123"/>
      <c r="F65" s="124"/>
      <c r="G65" s="125"/>
      <c r="H65" s="125"/>
      <c r="I65" s="126"/>
      <c r="J65" s="127"/>
      <c r="K65" s="128"/>
      <c r="L65" s="127"/>
      <c r="M65" s="128"/>
      <c r="N65" s="128"/>
      <c r="O65" s="127"/>
      <c r="P65" s="127"/>
      <c r="Q65" s="125"/>
      <c r="R65" s="125"/>
      <c r="S65" s="129"/>
      <c r="T65" s="125"/>
    </row>
    <row r="66" spans="2:20" x14ac:dyDescent="0.2">
      <c r="B66" s="120"/>
      <c r="C66" s="121"/>
      <c r="D66" s="122"/>
      <c r="E66" s="123"/>
      <c r="F66" s="201"/>
      <c r="G66" s="130"/>
      <c r="H66" s="131"/>
      <c r="I66" s="126"/>
      <c r="J66" s="127"/>
      <c r="K66" s="128"/>
      <c r="L66" s="127"/>
      <c r="M66" s="128"/>
      <c r="N66" s="128"/>
      <c r="O66" s="127"/>
      <c r="P66" s="127"/>
      <c r="Q66" s="125"/>
      <c r="R66" s="125"/>
      <c r="S66" s="129"/>
      <c r="T66" s="125"/>
    </row>
    <row r="67" spans="2:20" x14ac:dyDescent="0.2">
      <c r="B67" s="132"/>
      <c r="C67" s="133"/>
      <c r="D67" s="134"/>
      <c r="E67" s="123"/>
      <c r="F67" s="124"/>
      <c r="G67" s="135"/>
      <c r="H67" s="125"/>
      <c r="I67" s="126"/>
      <c r="J67" s="127"/>
      <c r="K67" s="128"/>
      <c r="L67" s="127"/>
      <c r="M67" s="128"/>
      <c r="N67" s="128"/>
      <c r="O67" s="127"/>
      <c r="P67" s="87">
        <v>0.01</v>
      </c>
      <c r="Q67" s="125"/>
      <c r="R67" s="125" t="s">
        <v>182</v>
      </c>
      <c r="S67" s="88">
        <v>0.13</v>
      </c>
      <c r="T67" s="125"/>
    </row>
    <row r="68" spans="2:20" x14ac:dyDescent="0.2">
      <c r="B68" s="136" t="s">
        <v>183</v>
      </c>
      <c r="C68" s="137" t="s">
        <v>115</v>
      </c>
      <c r="D68" s="138" t="s">
        <v>115</v>
      </c>
      <c r="E68" s="139" t="s">
        <v>116</v>
      </c>
      <c r="F68" s="139" t="s">
        <v>184</v>
      </c>
      <c r="G68" s="233" t="s">
        <v>185</v>
      </c>
      <c r="H68" s="265" t="s">
        <v>118</v>
      </c>
      <c r="I68" s="234" t="s">
        <v>186</v>
      </c>
      <c r="J68" s="235"/>
      <c r="K68" s="236" t="s">
        <v>187</v>
      </c>
      <c r="L68" s="237"/>
      <c r="M68" s="238"/>
      <c r="N68" s="239" t="s">
        <v>119</v>
      </c>
      <c r="O68" s="140" t="s">
        <v>188</v>
      </c>
      <c r="P68" s="141" t="s">
        <v>189</v>
      </c>
      <c r="Q68" s="142" t="s">
        <v>190</v>
      </c>
      <c r="R68" s="142" t="s">
        <v>191</v>
      </c>
      <c r="S68" s="142" t="s">
        <v>191</v>
      </c>
      <c r="T68" s="251"/>
    </row>
    <row r="69" spans="2:20" x14ac:dyDescent="0.2">
      <c r="B69" s="143"/>
      <c r="C69" s="144" t="s">
        <v>192</v>
      </c>
      <c r="D69" s="145" t="s">
        <v>120</v>
      </c>
      <c r="E69" s="146" t="s">
        <v>120</v>
      </c>
      <c r="F69" s="147" t="s">
        <v>193</v>
      </c>
      <c r="G69" s="240" t="s">
        <v>121</v>
      </c>
      <c r="H69" s="266"/>
      <c r="I69" s="241" t="s">
        <v>194</v>
      </c>
      <c r="J69" s="242" t="s">
        <v>195</v>
      </c>
      <c r="K69" s="243" t="s">
        <v>194</v>
      </c>
      <c r="L69" s="244" t="s">
        <v>195</v>
      </c>
      <c r="M69" s="243" t="s">
        <v>42</v>
      </c>
      <c r="N69" s="245" t="s">
        <v>196</v>
      </c>
      <c r="O69" s="148" t="s">
        <v>197</v>
      </c>
      <c r="P69" s="148" t="s">
        <v>198</v>
      </c>
      <c r="Q69" s="149" t="s">
        <v>199</v>
      </c>
      <c r="R69" s="149" t="s">
        <v>200</v>
      </c>
      <c r="S69" s="149" t="s">
        <v>201</v>
      </c>
      <c r="T69" s="251"/>
    </row>
    <row r="70" spans="2:20" x14ac:dyDescent="0.2">
      <c r="B70" s="150">
        <v>1</v>
      </c>
      <c r="C70" s="151">
        <v>42796</v>
      </c>
      <c r="D70" s="151">
        <v>42796</v>
      </c>
      <c r="E70" s="152" t="s">
        <v>306</v>
      </c>
      <c r="F70" s="119"/>
      <c r="G70" s="153" t="s">
        <v>155</v>
      </c>
      <c r="H70" s="154" t="s">
        <v>169</v>
      </c>
      <c r="I70" s="89"/>
      <c r="J70" s="89"/>
      <c r="K70" s="90">
        <v>9695.8700000000008</v>
      </c>
      <c r="L70" s="89"/>
      <c r="M70" s="89">
        <v>1260.46</v>
      </c>
      <c r="N70" s="89">
        <v>10956.330000000002</v>
      </c>
      <c r="O70" s="89"/>
      <c r="P70" s="89">
        <v>0</v>
      </c>
      <c r="Q70" s="89"/>
      <c r="R70" s="89"/>
      <c r="S70" s="89"/>
      <c r="T70" s="252"/>
    </row>
    <row r="71" spans="2:20" x14ac:dyDescent="0.2">
      <c r="B71" s="150">
        <v>2</v>
      </c>
      <c r="C71" s="151">
        <v>42797</v>
      </c>
      <c r="D71" s="151">
        <v>42797</v>
      </c>
      <c r="E71" s="152" t="s">
        <v>307</v>
      </c>
      <c r="F71" s="119"/>
      <c r="G71" s="153" t="s">
        <v>155</v>
      </c>
      <c r="H71" s="154" t="s">
        <v>169</v>
      </c>
      <c r="I71" s="89"/>
      <c r="J71" s="89"/>
      <c r="K71" s="90">
        <v>6.25</v>
      </c>
      <c r="L71" s="89"/>
      <c r="M71" s="89">
        <v>0.81</v>
      </c>
      <c r="N71" s="89">
        <v>7.0600000000000005</v>
      </c>
      <c r="O71" s="89"/>
      <c r="P71" s="89">
        <v>0</v>
      </c>
      <c r="Q71" s="89"/>
      <c r="R71" s="89"/>
      <c r="S71" s="89"/>
      <c r="T71" s="252"/>
    </row>
    <row r="72" spans="2:20" x14ac:dyDescent="0.2">
      <c r="B72" s="150">
        <v>3</v>
      </c>
      <c r="C72" s="151">
        <v>42801</v>
      </c>
      <c r="D72" s="151">
        <v>42795</v>
      </c>
      <c r="E72" s="152" t="s">
        <v>308</v>
      </c>
      <c r="F72" s="119" t="s">
        <v>309</v>
      </c>
      <c r="G72" s="153" t="s">
        <v>171</v>
      </c>
      <c r="H72" s="154" t="s">
        <v>172</v>
      </c>
      <c r="I72" s="89"/>
      <c r="J72" s="89"/>
      <c r="K72" s="90">
        <v>275.45</v>
      </c>
      <c r="L72" s="89"/>
      <c r="M72" s="89">
        <v>35.81</v>
      </c>
      <c r="N72" s="89">
        <v>311.26</v>
      </c>
      <c r="O72" s="89"/>
      <c r="P72" s="89">
        <v>2.75</v>
      </c>
      <c r="Q72" s="89"/>
      <c r="R72" s="89"/>
      <c r="S72" s="89"/>
      <c r="T72" s="252"/>
    </row>
    <row r="73" spans="2:20" x14ac:dyDescent="0.2">
      <c r="B73" s="150">
        <v>4</v>
      </c>
      <c r="C73" s="151">
        <v>42803</v>
      </c>
      <c r="D73" s="151">
        <v>42787</v>
      </c>
      <c r="E73" s="152" t="s">
        <v>310</v>
      </c>
      <c r="F73" s="119" t="s">
        <v>311</v>
      </c>
      <c r="G73" s="153" t="s">
        <v>222</v>
      </c>
      <c r="H73" s="154" t="s">
        <v>243</v>
      </c>
      <c r="I73" s="89"/>
      <c r="J73" s="89"/>
      <c r="K73" s="90">
        <v>233.63</v>
      </c>
      <c r="L73" s="89"/>
      <c r="M73" s="89">
        <v>30.37</v>
      </c>
      <c r="N73" s="89">
        <v>264</v>
      </c>
      <c r="O73" s="89"/>
      <c r="P73" s="89">
        <v>2.34</v>
      </c>
      <c r="Q73" s="89"/>
      <c r="R73" s="89"/>
      <c r="S73" s="89"/>
      <c r="T73" s="252"/>
    </row>
    <row r="74" spans="2:20" x14ac:dyDescent="0.2">
      <c r="B74" s="150">
        <v>5</v>
      </c>
      <c r="C74" s="151">
        <v>42803</v>
      </c>
      <c r="D74" s="151">
        <v>42803</v>
      </c>
      <c r="E74" s="152" t="s">
        <v>312</v>
      </c>
      <c r="F74" s="119"/>
      <c r="G74" s="153" t="s">
        <v>155</v>
      </c>
      <c r="H74" s="154" t="s">
        <v>169</v>
      </c>
      <c r="I74" s="89"/>
      <c r="J74" s="89"/>
      <c r="K74" s="90">
        <v>9.52</v>
      </c>
      <c r="L74" s="89"/>
      <c r="M74" s="89">
        <v>1.24</v>
      </c>
      <c r="N74" s="89">
        <v>10.76</v>
      </c>
      <c r="O74" s="89"/>
      <c r="P74" s="89">
        <v>0</v>
      </c>
      <c r="Q74" s="89"/>
      <c r="R74" s="89"/>
      <c r="S74" s="89"/>
      <c r="T74" s="252"/>
    </row>
    <row r="75" spans="2:20" x14ac:dyDescent="0.2">
      <c r="B75" s="150">
        <v>6</v>
      </c>
      <c r="C75" s="151">
        <v>42804</v>
      </c>
      <c r="D75" s="151">
        <v>42804</v>
      </c>
      <c r="E75" s="152" t="s">
        <v>313</v>
      </c>
      <c r="F75" s="119"/>
      <c r="G75" s="153" t="s">
        <v>43</v>
      </c>
      <c r="H75" s="154" t="s">
        <v>204</v>
      </c>
      <c r="I75" s="89"/>
      <c r="J75" s="89"/>
      <c r="K75" s="90">
        <v>139.94</v>
      </c>
      <c r="L75" s="89"/>
      <c r="M75" s="89">
        <v>18.190000000000001</v>
      </c>
      <c r="N75" s="89">
        <v>158.13</v>
      </c>
      <c r="O75" s="89"/>
      <c r="P75" s="89">
        <v>0</v>
      </c>
      <c r="Q75" s="89"/>
      <c r="R75" s="89"/>
      <c r="S75" s="89"/>
      <c r="T75" s="252"/>
    </row>
    <row r="76" spans="2:20" x14ac:dyDescent="0.2">
      <c r="B76" s="150">
        <v>7</v>
      </c>
      <c r="C76" s="151">
        <v>42804</v>
      </c>
      <c r="D76" s="215">
        <v>42804</v>
      </c>
      <c r="E76" s="152" t="s">
        <v>314</v>
      </c>
      <c r="F76" s="119"/>
      <c r="G76" s="153" t="s">
        <v>155</v>
      </c>
      <c r="H76" s="154" t="s">
        <v>169</v>
      </c>
      <c r="I76" s="89"/>
      <c r="J76" s="89"/>
      <c r="K76" s="90">
        <v>19.18</v>
      </c>
      <c r="L76" s="89"/>
      <c r="M76" s="89">
        <v>2.4900000000000002</v>
      </c>
      <c r="N76" s="89">
        <v>21.67</v>
      </c>
      <c r="O76" s="89"/>
      <c r="P76" s="89">
        <v>0</v>
      </c>
      <c r="Q76" s="89"/>
      <c r="R76" s="89"/>
      <c r="S76" s="89"/>
      <c r="T76" s="252"/>
    </row>
    <row r="77" spans="2:20" x14ac:dyDescent="0.2">
      <c r="B77" s="150">
        <v>8</v>
      </c>
      <c r="C77" s="215">
        <v>42808</v>
      </c>
      <c r="D77" s="215">
        <v>42794</v>
      </c>
      <c r="E77" s="152" t="s">
        <v>315</v>
      </c>
      <c r="F77" s="119" t="s">
        <v>316</v>
      </c>
      <c r="G77" s="153" t="s">
        <v>177</v>
      </c>
      <c r="H77" s="154" t="s">
        <v>178</v>
      </c>
      <c r="I77" s="89"/>
      <c r="J77" s="89"/>
      <c r="K77" s="90">
        <v>2333.8000000000002</v>
      </c>
      <c r="L77" s="89"/>
      <c r="M77" s="89">
        <v>303.39</v>
      </c>
      <c r="N77" s="89">
        <v>2637.19</v>
      </c>
      <c r="O77" s="89"/>
      <c r="P77" s="89">
        <v>23.34</v>
      </c>
      <c r="Q77" s="89"/>
      <c r="R77" s="89"/>
      <c r="S77" s="89"/>
      <c r="T77" s="252"/>
    </row>
    <row r="78" spans="2:20" x14ac:dyDescent="0.2">
      <c r="B78" s="155">
        <v>9</v>
      </c>
      <c r="C78" s="217">
        <v>42810</v>
      </c>
      <c r="D78" s="217">
        <v>42801</v>
      </c>
      <c r="E78" s="157" t="s">
        <v>317</v>
      </c>
      <c r="F78" s="196"/>
      <c r="G78" s="158" t="s">
        <v>145</v>
      </c>
      <c r="H78" s="159" t="s">
        <v>154</v>
      </c>
      <c r="I78" s="160"/>
      <c r="J78" s="160"/>
      <c r="K78" s="161">
        <v>20.66</v>
      </c>
      <c r="L78" s="160"/>
      <c r="M78" s="160">
        <v>2.69</v>
      </c>
      <c r="N78" s="160">
        <v>23.35</v>
      </c>
      <c r="O78" s="160"/>
      <c r="P78" s="160">
        <v>0</v>
      </c>
      <c r="Q78" s="160"/>
      <c r="R78" s="160"/>
      <c r="S78" s="160"/>
      <c r="T78" s="252"/>
    </row>
    <row r="79" spans="2:20" x14ac:dyDescent="0.2">
      <c r="B79" s="150">
        <v>10</v>
      </c>
      <c r="C79" s="215">
        <v>42811</v>
      </c>
      <c r="D79" s="151">
        <v>42808</v>
      </c>
      <c r="E79" s="152" t="s">
        <v>318</v>
      </c>
      <c r="F79" s="216" t="s">
        <v>319</v>
      </c>
      <c r="G79" s="153" t="s">
        <v>162</v>
      </c>
      <c r="H79" s="154" t="s">
        <v>170</v>
      </c>
      <c r="I79" s="89"/>
      <c r="J79" s="89"/>
      <c r="K79" s="90">
        <v>415</v>
      </c>
      <c r="L79" s="89"/>
      <c r="M79" s="89">
        <v>53.95</v>
      </c>
      <c r="N79" s="89">
        <v>468.95</v>
      </c>
      <c r="O79" s="89"/>
      <c r="P79" s="89">
        <v>4.1500000000000004</v>
      </c>
      <c r="Q79" s="89"/>
      <c r="R79" s="89"/>
      <c r="S79" s="89"/>
      <c r="T79" s="252"/>
    </row>
    <row r="80" spans="2:20" x14ac:dyDescent="0.2">
      <c r="B80" s="150">
        <v>11</v>
      </c>
      <c r="C80" s="151">
        <v>42815</v>
      </c>
      <c r="D80" s="151">
        <v>42786</v>
      </c>
      <c r="E80" s="152" t="s">
        <v>320</v>
      </c>
      <c r="F80" s="216"/>
      <c r="G80" s="153" t="s">
        <v>155</v>
      </c>
      <c r="H80" s="154" t="s">
        <v>169</v>
      </c>
      <c r="I80" s="89"/>
      <c r="J80" s="89"/>
      <c r="K80" s="90">
        <v>195</v>
      </c>
      <c r="L80" s="89"/>
      <c r="M80" s="89">
        <v>25.35</v>
      </c>
      <c r="N80" s="89">
        <v>220.35</v>
      </c>
      <c r="O80" s="89"/>
      <c r="P80" s="89"/>
      <c r="Q80" s="89"/>
      <c r="R80" s="89"/>
      <c r="S80" s="89"/>
      <c r="T80" s="252"/>
    </row>
    <row r="81" spans="2:20" x14ac:dyDescent="0.2">
      <c r="B81" s="150">
        <v>12</v>
      </c>
      <c r="C81" s="151">
        <v>42817</v>
      </c>
      <c r="D81" s="151">
        <v>42811</v>
      </c>
      <c r="E81" s="152" t="s">
        <v>321</v>
      </c>
      <c r="F81" s="216"/>
      <c r="G81" s="153" t="s">
        <v>175</v>
      </c>
      <c r="H81" s="154" t="s">
        <v>176</v>
      </c>
      <c r="I81" s="89">
        <v>0.06</v>
      </c>
      <c r="J81" s="89"/>
      <c r="K81" s="90">
        <v>1.2</v>
      </c>
      <c r="L81" s="89"/>
      <c r="M81" s="89">
        <v>0.16</v>
      </c>
      <c r="N81" s="89">
        <v>1.3599999999999999</v>
      </c>
      <c r="O81" s="89"/>
      <c r="P81" s="89">
        <v>0</v>
      </c>
      <c r="Q81" s="89"/>
      <c r="R81" s="89"/>
      <c r="S81" s="89"/>
      <c r="T81" s="252"/>
    </row>
    <row r="82" spans="2:20" x14ac:dyDescent="0.2">
      <c r="B82" s="150">
        <v>13</v>
      </c>
      <c r="C82" s="151">
        <v>42817</v>
      </c>
      <c r="D82" s="151">
        <v>42815</v>
      </c>
      <c r="E82" s="152" t="s">
        <v>322</v>
      </c>
      <c r="F82" s="216" t="s">
        <v>323</v>
      </c>
      <c r="G82" s="153" t="s">
        <v>173</v>
      </c>
      <c r="H82" s="154" t="s">
        <v>174</v>
      </c>
      <c r="I82" s="89"/>
      <c r="J82" s="89"/>
      <c r="K82" s="90">
        <v>912.7</v>
      </c>
      <c r="L82" s="89"/>
      <c r="M82" s="89">
        <v>118.65</v>
      </c>
      <c r="N82" s="89">
        <v>1031.3500000000001</v>
      </c>
      <c r="O82" s="89"/>
      <c r="P82" s="89">
        <v>9.1300000000000008</v>
      </c>
      <c r="Q82" s="89"/>
      <c r="R82" s="89"/>
      <c r="S82" s="89"/>
      <c r="T82" s="252"/>
    </row>
    <row r="83" spans="2:20" x14ac:dyDescent="0.2">
      <c r="B83" s="150">
        <v>14</v>
      </c>
      <c r="C83" s="151">
        <v>42817</v>
      </c>
      <c r="D83" s="151">
        <v>42804</v>
      </c>
      <c r="E83" s="152" t="s">
        <v>324</v>
      </c>
      <c r="F83" s="216" t="s">
        <v>325</v>
      </c>
      <c r="G83" s="153" t="s">
        <v>326</v>
      </c>
      <c r="H83" s="154" t="s">
        <v>331</v>
      </c>
      <c r="I83" s="89"/>
      <c r="J83" s="89"/>
      <c r="K83" s="90">
        <v>170.73</v>
      </c>
      <c r="L83" s="89"/>
      <c r="M83" s="89">
        <v>22.19</v>
      </c>
      <c r="N83" s="89">
        <v>192.92</v>
      </c>
      <c r="O83" s="89"/>
      <c r="P83" s="89">
        <v>1.71</v>
      </c>
      <c r="Q83" s="89"/>
      <c r="R83" s="89"/>
      <c r="S83" s="89"/>
      <c r="T83" s="252"/>
    </row>
    <row r="84" spans="2:20" x14ac:dyDescent="0.2">
      <c r="B84" s="150">
        <v>14</v>
      </c>
      <c r="C84" s="151">
        <v>42818</v>
      </c>
      <c r="D84" s="151">
        <v>42815</v>
      </c>
      <c r="E84" s="152" t="s">
        <v>327</v>
      </c>
      <c r="F84" s="216" t="s">
        <v>328</v>
      </c>
      <c r="G84" s="153" t="s">
        <v>173</v>
      </c>
      <c r="H84" s="154" t="s">
        <v>174</v>
      </c>
      <c r="I84" s="89"/>
      <c r="J84" s="89"/>
      <c r="K84" s="90">
        <v>1298</v>
      </c>
      <c r="L84" s="89"/>
      <c r="M84" s="89">
        <v>168.74</v>
      </c>
      <c r="N84" s="89">
        <v>1466.74</v>
      </c>
      <c r="O84" s="89"/>
      <c r="P84" s="89">
        <v>12.98</v>
      </c>
      <c r="Q84" s="89"/>
      <c r="R84" s="89"/>
      <c r="S84" s="89"/>
      <c r="T84" s="252"/>
    </row>
    <row r="85" spans="2:20" x14ac:dyDescent="0.2">
      <c r="B85" s="155">
        <v>15</v>
      </c>
      <c r="C85" s="156">
        <v>42824</v>
      </c>
      <c r="D85" s="217">
        <v>42796</v>
      </c>
      <c r="E85" s="157" t="s">
        <v>329</v>
      </c>
      <c r="F85" s="246"/>
      <c r="G85" s="158" t="s">
        <v>43</v>
      </c>
      <c r="H85" s="159" t="s">
        <v>204</v>
      </c>
      <c r="I85" s="160"/>
      <c r="J85" s="160"/>
      <c r="K85" s="161">
        <v>15</v>
      </c>
      <c r="L85" s="160"/>
      <c r="M85" s="160">
        <v>1.95</v>
      </c>
      <c r="N85" s="160">
        <v>16.95</v>
      </c>
      <c r="O85" s="160"/>
      <c r="P85" s="160">
        <v>0</v>
      </c>
      <c r="Q85" s="160"/>
      <c r="R85" s="160"/>
      <c r="S85" s="160"/>
      <c r="T85" s="252"/>
    </row>
    <row r="86" spans="2:20" x14ac:dyDescent="0.2">
      <c r="B86" s="150">
        <v>16</v>
      </c>
      <c r="C86" s="151">
        <v>42824</v>
      </c>
      <c r="D86" s="151">
        <v>42824</v>
      </c>
      <c r="E86" s="152" t="s">
        <v>330</v>
      </c>
      <c r="F86" s="216"/>
      <c r="G86" s="153" t="s">
        <v>155</v>
      </c>
      <c r="H86" s="154" t="s">
        <v>169</v>
      </c>
      <c r="I86" s="89"/>
      <c r="J86" s="89"/>
      <c r="K86" s="90">
        <v>6438.96</v>
      </c>
      <c r="L86" s="89"/>
      <c r="M86" s="89">
        <v>837.06</v>
      </c>
      <c r="N86" s="89">
        <v>7276.02</v>
      </c>
      <c r="O86" s="89"/>
      <c r="P86" s="89">
        <v>0</v>
      </c>
      <c r="Q86" s="89"/>
      <c r="R86" s="89"/>
      <c r="S86" s="89"/>
      <c r="T86" s="252"/>
    </row>
  </sheetData>
  <mergeCells count="4">
    <mergeCell ref="H9:H10"/>
    <mergeCell ref="L2:M2"/>
    <mergeCell ref="H45:H46"/>
    <mergeCell ref="H68:H69"/>
  </mergeCells>
  <pageMargins left="0.17" right="0.17" top="0.41" bottom="0.25" header="0.17" footer="0"/>
  <pageSetup paperSize="140" scale="50" fitToHeight="2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04"/>
  <sheetViews>
    <sheetView showGridLines="0" topLeftCell="A74" zoomScale="90" zoomScaleNormal="90" workbookViewId="0">
      <selection activeCell="A74" sqref="A74"/>
    </sheetView>
  </sheetViews>
  <sheetFormatPr defaultColWidth="12" defaultRowHeight="12.75" x14ac:dyDescent="0.2"/>
  <cols>
    <col min="1" max="1" width="5.140625" style="97" customWidth="1"/>
    <col min="2" max="2" width="12" style="97" customWidth="1"/>
    <col min="3" max="4" width="12" style="107" customWidth="1"/>
    <col min="5" max="5" width="49.85546875" style="97" customWidth="1"/>
    <col min="6" max="6" width="11.7109375" style="97" customWidth="1"/>
    <col min="7" max="7" width="14.140625" style="97" hidden="1" customWidth="1"/>
    <col min="8" max="9" width="12" style="97" hidden="1" customWidth="1"/>
    <col min="10" max="10" width="16.42578125" style="97" customWidth="1"/>
    <col min="11" max="11" width="16.7109375" style="97" customWidth="1"/>
    <col min="12" max="12" width="17.28515625" style="97" customWidth="1"/>
    <col min="13" max="13" width="18.28515625" style="98" customWidth="1"/>
    <col min="14" max="14" width="16.85546875" style="98" customWidth="1"/>
    <col min="15" max="15" width="22.140625" style="98" customWidth="1"/>
    <col min="16" max="16" width="13.7109375" style="98" bestFit="1" customWidth="1"/>
    <col min="17" max="17" width="36.140625" style="99" bestFit="1" customWidth="1"/>
    <col min="18" max="18" width="13.28515625" style="99" customWidth="1"/>
    <col min="19" max="19" width="12" style="99"/>
    <col min="20" max="20" width="13.7109375" style="99" bestFit="1" customWidth="1"/>
    <col min="21" max="22" width="12" style="99"/>
    <col min="23" max="23" width="28.42578125" style="99" bestFit="1" customWidth="1"/>
    <col min="24" max="24" width="18.5703125" style="99" customWidth="1"/>
    <col min="25" max="25" width="20.42578125" style="99" bestFit="1" customWidth="1"/>
    <col min="26" max="27" width="12" style="99"/>
    <col min="28" max="28" width="16.5703125" style="99" customWidth="1"/>
    <col min="29" max="16384" width="12" style="99"/>
  </cols>
  <sheetData>
    <row r="1" spans="2:19" ht="12.75" customHeight="1" x14ac:dyDescent="0.2">
      <c r="C1" s="97"/>
      <c r="D1" s="97"/>
    </row>
    <row r="2" spans="2:19" x14ac:dyDescent="0.2">
      <c r="B2" s="100" t="s">
        <v>156</v>
      </c>
      <c r="C2" s="97"/>
      <c r="D2" s="97"/>
      <c r="E2" s="101"/>
      <c r="F2" s="102"/>
    </row>
    <row r="3" spans="2:19" x14ac:dyDescent="0.2">
      <c r="B3" s="103" t="s">
        <v>113</v>
      </c>
      <c r="C3" s="97"/>
      <c r="D3" s="97"/>
      <c r="E3" s="103"/>
      <c r="F3" s="102"/>
    </row>
    <row r="4" spans="2:19" x14ac:dyDescent="0.2">
      <c r="B4" s="104" t="s">
        <v>114</v>
      </c>
      <c r="C4" s="97"/>
      <c r="D4" s="97"/>
      <c r="E4" s="101"/>
      <c r="F4" s="105"/>
    </row>
    <row r="5" spans="2:19" x14ac:dyDescent="0.2">
      <c r="B5" s="104" t="s">
        <v>157</v>
      </c>
      <c r="C5" s="97"/>
      <c r="D5" s="97"/>
      <c r="E5" s="101"/>
      <c r="F5" s="102"/>
    </row>
    <row r="6" spans="2:19" x14ac:dyDescent="0.2">
      <c r="B6" s="106"/>
      <c r="C6" s="97"/>
      <c r="D6" s="97"/>
      <c r="E6" s="101"/>
      <c r="F6" s="102"/>
    </row>
    <row r="7" spans="2:19" ht="18" x14ac:dyDescent="0.25">
      <c r="B7" s="162" t="s">
        <v>202</v>
      </c>
      <c r="C7" s="163"/>
      <c r="D7" s="164"/>
      <c r="E7" s="165" t="s">
        <v>76</v>
      </c>
      <c r="F7" s="166" t="s">
        <v>84</v>
      </c>
      <c r="G7" s="167">
        <v>2017</v>
      </c>
      <c r="H7" s="168" t="s">
        <v>11</v>
      </c>
      <c r="I7" s="168"/>
      <c r="J7" s="163"/>
      <c r="K7" s="163"/>
      <c r="L7" s="163"/>
    </row>
    <row r="8" spans="2:19" x14ac:dyDescent="0.2">
      <c r="B8" s="169" t="s">
        <v>12</v>
      </c>
      <c r="C8" s="163"/>
      <c r="D8" s="163"/>
      <c r="E8" s="170"/>
      <c r="F8" s="171"/>
      <c r="G8" s="163"/>
      <c r="H8" s="172"/>
      <c r="I8" s="172"/>
      <c r="J8" s="163"/>
      <c r="K8" s="163"/>
      <c r="L8" s="163"/>
    </row>
    <row r="9" spans="2:19" x14ac:dyDescent="0.2"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</row>
    <row r="10" spans="2:19" x14ac:dyDescent="0.2">
      <c r="B10" s="173"/>
      <c r="C10" s="173"/>
      <c r="D10" s="173"/>
      <c r="E10" s="173"/>
      <c r="F10" s="173"/>
      <c r="G10" s="173"/>
      <c r="H10" s="166"/>
      <c r="I10" s="166"/>
      <c r="J10" s="166"/>
      <c r="K10" s="166"/>
      <c r="L10" s="173"/>
    </row>
    <row r="11" spans="2:19" x14ac:dyDescent="0.2">
      <c r="B11" s="174"/>
      <c r="C11" s="175" t="s">
        <v>116</v>
      </c>
      <c r="D11" s="176" t="s">
        <v>13</v>
      </c>
      <c r="E11" s="176"/>
      <c r="F11" s="176" t="s">
        <v>69</v>
      </c>
      <c r="G11" s="176"/>
      <c r="H11" s="177" t="s">
        <v>70</v>
      </c>
      <c r="I11" s="178"/>
      <c r="J11" s="178"/>
      <c r="K11" s="178"/>
      <c r="L11" s="197"/>
    </row>
    <row r="12" spans="2:19" x14ac:dyDescent="0.2">
      <c r="B12" s="179" t="s">
        <v>71</v>
      </c>
      <c r="C12" s="180" t="s">
        <v>72</v>
      </c>
      <c r="D12" s="180" t="s">
        <v>120</v>
      </c>
      <c r="E12" s="180" t="s">
        <v>73</v>
      </c>
      <c r="F12" s="180" t="s">
        <v>121</v>
      </c>
      <c r="G12" s="180" t="s">
        <v>74</v>
      </c>
      <c r="H12" s="181" t="s">
        <v>44</v>
      </c>
      <c r="I12" s="178"/>
      <c r="J12" s="181" t="s">
        <v>75</v>
      </c>
      <c r="K12" s="178"/>
      <c r="L12" s="198" t="s">
        <v>141</v>
      </c>
    </row>
    <row r="13" spans="2:19" x14ac:dyDescent="0.2">
      <c r="B13" s="182"/>
      <c r="C13" s="183"/>
      <c r="D13" s="183"/>
      <c r="E13" s="182"/>
      <c r="F13" s="182"/>
      <c r="G13" s="182"/>
      <c r="H13" s="184" t="s">
        <v>142</v>
      </c>
      <c r="I13" s="185" t="s">
        <v>143</v>
      </c>
      <c r="J13" s="199" t="s">
        <v>144</v>
      </c>
      <c r="K13" s="199" t="s">
        <v>42</v>
      </c>
      <c r="L13" s="200" t="s">
        <v>44</v>
      </c>
    </row>
    <row r="14" spans="2:19" x14ac:dyDescent="0.2">
      <c r="B14" s="186"/>
      <c r="C14" s="187"/>
      <c r="D14" s="187"/>
      <c r="E14" s="188"/>
      <c r="F14" s="189"/>
      <c r="G14" s="109"/>
      <c r="H14" s="110"/>
      <c r="I14" s="110"/>
      <c r="J14" s="110"/>
      <c r="K14" s="110"/>
      <c r="L14" s="110"/>
      <c r="M14" s="113" t="s">
        <v>205</v>
      </c>
      <c r="N14" s="113"/>
      <c r="O14" s="267" t="s">
        <v>273</v>
      </c>
      <c r="P14" s="267"/>
      <c r="Q14" s="267"/>
      <c r="R14" s="267"/>
    </row>
    <row r="15" spans="2:19" x14ac:dyDescent="0.2">
      <c r="B15" s="190">
        <v>42738</v>
      </c>
      <c r="C15" s="187" t="s">
        <v>244</v>
      </c>
      <c r="D15" s="187" t="s">
        <v>203</v>
      </c>
      <c r="E15" s="191" t="s">
        <v>204</v>
      </c>
      <c r="F15" s="191" t="s">
        <v>43</v>
      </c>
      <c r="G15" s="109"/>
      <c r="H15" s="110"/>
      <c r="I15" s="110"/>
      <c r="J15" s="110">
        <v>239.73</v>
      </c>
      <c r="K15" s="192">
        <v>31.16</v>
      </c>
      <c r="L15" s="110">
        <f t="shared" ref="L15:L23" si="0">+J15+K15</f>
        <v>270.89</v>
      </c>
      <c r="M15" s="59">
        <v>51000200001</v>
      </c>
      <c r="O15" s="231" t="str">
        <f>$E$7</f>
        <v>ENERO</v>
      </c>
      <c r="P15" s="59">
        <v>51000200001</v>
      </c>
      <c r="Q15" s="191" t="s">
        <v>204</v>
      </c>
      <c r="R15" s="194">
        <f>SUMIFS($J$15:$J$40,$E$15:$E$40,Q15,$M$15:$M$40,P15)</f>
        <v>1431.3500000000004</v>
      </c>
    </row>
    <row r="16" spans="2:19" x14ac:dyDescent="0.2">
      <c r="B16" s="190">
        <v>42738</v>
      </c>
      <c r="C16" s="187" t="s">
        <v>245</v>
      </c>
      <c r="D16" s="187" t="s">
        <v>203</v>
      </c>
      <c r="E16" s="191" t="s">
        <v>204</v>
      </c>
      <c r="F16" s="191" t="s">
        <v>43</v>
      </c>
      <c r="G16" s="109"/>
      <c r="H16" s="110"/>
      <c r="I16" s="110"/>
      <c r="J16" s="110">
        <v>239.73</v>
      </c>
      <c r="K16" s="192">
        <v>31.16</v>
      </c>
      <c r="L16" s="110">
        <f t="shared" si="0"/>
        <v>270.89</v>
      </c>
      <c r="M16" s="59">
        <v>51000200002</v>
      </c>
      <c r="O16" s="231" t="str">
        <f t="shared" ref="O16:O27" si="1">$E$7</f>
        <v>ENERO</v>
      </c>
      <c r="P16" s="59">
        <v>51000200001</v>
      </c>
      <c r="Q16" s="191" t="s">
        <v>154</v>
      </c>
      <c r="R16" s="194">
        <f t="shared" ref="R16:R26" si="2">SUMIFS($J$15:$J$40,$E$15:$E$40,Q16,$M$15:$M$40,P16)</f>
        <v>0</v>
      </c>
      <c r="S16" s="112"/>
    </row>
    <row r="17" spans="2:26" x14ac:dyDescent="0.2">
      <c r="B17" s="190">
        <v>42745</v>
      </c>
      <c r="C17" s="187" t="s">
        <v>246</v>
      </c>
      <c r="D17" s="187" t="s">
        <v>203</v>
      </c>
      <c r="E17" s="191" t="s">
        <v>204</v>
      </c>
      <c r="F17" s="191" t="s">
        <v>43</v>
      </c>
      <c r="G17" s="109"/>
      <c r="H17" s="110"/>
      <c r="I17" s="110"/>
      <c r="J17" s="110">
        <v>364.12</v>
      </c>
      <c r="K17" s="192">
        <v>47.34</v>
      </c>
      <c r="L17" s="110">
        <f t="shared" si="0"/>
        <v>411.46000000000004</v>
      </c>
      <c r="M17" s="59">
        <v>51000200001</v>
      </c>
      <c r="O17" s="231" t="str">
        <f t="shared" si="1"/>
        <v>ENERO</v>
      </c>
      <c r="P17" s="59">
        <v>51000200001</v>
      </c>
      <c r="Q17" s="191" t="s">
        <v>17</v>
      </c>
      <c r="R17" s="194">
        <f t="shared" si="2"/>
        <v>0</v>
      </c>
      <c r="S17" s="111"/>
      <c r="T17" s="112"/>
    </row>
    <row r="18" spans="2:26" x14ac:dyDescent="0.2">
      <c r="B18" s="190">
        <v>42745</v>
      </c>
      <c r="C18" s="187" t="s">
        <v>247</v>
      </c>
      <c r="D18" s="187" t="s">
        <v>203</v>
      </c>
      <c r="E18" s="191" t="s">
        <v>204</v>
      </c>
      <c r="F18" s="191" t="s">
        <v>43</v>
      </c>
      <c r="G18" s="109"/>
      <c r="H18" s="110"/>
      <c r="I18" s="110"/>
      <c r="J18" s="110">
        <v>364.12</v>
      </c>
      <c r="K18" s="192">
        <v>47.34</v>
      </c>
      <c r="L18" s="110">
        <f t="shared" si="0"/>
        <v>411.46000000000004</v>
      </c>
      <c r="M18" s="59">
        <v>51000200002</v>
      </c>
      <c r="O18" s="231" t="str">
        <f t="shared" si="1"/>
        <v>ENERO</v>
      </c>
      <c r="P18" s="59">
        <v>51000200002</v>
      </c>
      <c r="Q18" s="191" t="s">
        <v>204</v>
      </c>
      <c r="R18" s="194">
        <f t="shared" si="2"/>
        <v>1431.3500000000004</v>
      </c>
    </row>
    <row r="19" spans="2:26" x14ac:dyDescent="0.2">
      <c r="B19" s="190">
        <v>42746</v>
      </c>
      <c r="C19" s="187" t="s">
        <v>248</v>
      </c>
      <c r="D19" s="187" t="s">
        <v>203</v>
      </c>
      <c r="E19" s="191" t="s">
        <v>204</v>
      </c>
      <c r="F19" s="191" t="s">
        <v>43</v>
      </c>
      <c r="G19" s="109"/>
      <c r="H19" s="110"/>
      <c r="I19" s="110"/>
      <c r="J19" s="110">
        <v>430.66</v>
      </c>
      <c r="K19" s="192">
        <v>55.99</v>
      </c>
      <c r="L19" s="110">
        <f t="shared" si="0"/>
        <v>486.65000000000003</v>
      </c>
      <c r="M19" s="59">
        <v>51220200001</v>
      </c>
      <c r="O19" s="231" t="str">
        <f t="shared" si="1"/>
        <v>ENERO</v>
      </c>
      <c r="P19" s="59">
        <v>51000200002</v>
      </c>
      <c r="Q19" s="191" t="s">
        <v>154</v>
      </c>
      <c r="R19" s="194">
        <f t="shared" si="2"/>
        <v>0</v>
      </c>
    </row>
    <row r="20" spans="2:26" x14ac:dyDescent="0.2">
      <c r="B20" s="190">
        <v>42746</v>
      </c>
      <c r="C20" s="187" t="s">
        <v>249</v>
      </c>
      <c r="D20" s="187" t="s">
        <v>203</v>
      </c>
      <c r="E20" s="191" t="s">
        <v>154</v>
      </c>
      <c r="F20" s="191" t="s">
        <v>145</v>
      </c>
      <c r="G20" s="109"/>
      <c r="H20" s="110"/>
      <c r="I20" s="110"/>
      <c r="J20" s="110">
        <v>30.64</v>
      </c>
      <c r="K20" s="192">
        <v>3.98</v>
      </c>
      <c r="L20" s="110">
        <f t="shared" si="0"/>
        <v>34.619999999999997</v>
      </c>
      <c r="M20" s="59">
        <v>51220200001</v>
      </c>
      <c r="O20" s="231" t="str">
        <f t="shared" si="1"/>
        <v>ENERO</v>
      </c>
      <c r="P20" s="59">
        <v>51000200002</v>
      </c>
      <c r="Q20" s="191" t="s">
        <v>17</v>
      </c>
      <c r="R20" s="194">
        <f t="shared" si="2"/>
        <v>0</v>
      </c>
    </row>
    <row r="21" spans="2:26" x14ac:dyDescent="0.2">
      <c r="B21" s="190">
        <v>42746</v>
      </c>
      <c r="C21" s="187" t="s">
        <v>250</v>
      </c>
      <c r="D21" s="187" t="s">
        <v>203</v>
      </c>
      <c r="E21" s="191" t="s">
        <v>17</v>
      </c>
      <c r="F21" s="191" t="s">
        <v>146</v>
      </c>
      <c r="G21" s="109"/>
      <c r="H21" s="110"/>
      <c r="I21" s="110"/>
      <c r="J21" s="110">
        <v>170.03</v>
      </c>
      <c r="K21" s="192">
        <v>22.1</v>
      </c>
      <c r="L21" s="110">
        <f t="shared" si="0"/>
        <v>192.13</v>
      </c>
      <c r="M21" s="59">
        <v>51220200001</v>
      </c>
      <c r="O21" s="231" t="str">
        <f t="shared" si="1"/>
        <v>ENERO</v>
      </c>
      <c r="P21" s="59">
        <v>51220200001</v>
      </c>
      <c r="Q21" s="191" t="s">
        <v>204</v>
      </c>
      <c r="R21" s="194">
        <f t="shared" si="2"/>
        <v>430.66</v>
      </c>
    </row>
    <row r="22" spans="2:26" x14ac:dyDescent="0.2">
      <c r="B22" s="218">
        <v>42746</v>
      </c>
      <c r="C22" s="219" t="s">
        <v>251</v>
      </c>
      <c r="D22" s="219" t="s">
        <v>203</v>
      </c>
      <c r="E22" s="220" t="s">
        <v>47</v>
      </c>
      <c r="F22" s="220" t="s">
        <v>147</v>
      </c>
      <c r="G22" s="221"/>
      <c r="H22" s="222"/>
      <c r="I22" s="222"/>
      <c r="J22" s="222">
        <v>2491.4</v>
      </c>
      <c r="K22" s="223">
        <v>323.88</v>
      </c>
      <c r="L22" s="222">
        <f t="shared" si="0"/>
        <v>2815.28</v>
      </c>
      <c r="M22" s="59">
        <v>51220200001</v>
      </c>
      <c r="O22" s="231" t="str">
        <f t="shared" si="1"/>
        <v>ENERO</v>
      </c>
      <c r="P22" s="59">
        <v>51220200001</v>
      </c>
      <c r="Q22" s="191" t="s">
        <v>154</v>
      </c>
      <c r="R22" s="194">
        <f t="shared" si="2"/>
        <v>30.64</v>
      </c>
    </row>
    <row r="23" spans="2:26" x14ac:dyDescent="0.2">
      <c r="B23" s="190">
        <v>42747</v>
      </c>
      <c r="C23" s="187" t="s">
        <v>252</v>
      </c>
      <c r="D23" s="187" t="s">
        <v>203</v>
      </c>
      <c r="E23" s="191" t="s">
        <v>204</v>
      </c>
      <c r="F23" s="191" t="s">
        <v>43</v>
      </c>
      <c r="G23" s="109"/>
      <c r="H23" s="110"/>
      <c r="I23" s="110"/>
      <c r="J23" s="110">
        <v>37.75</v>
      </c>
      <c r="K23" s="192">
        <v>4.91</v>
      </c>
      <c r="L23" s="110">
        <f t="shared" si="0"/>
        <v>42.66</v>
      </c>
      <c r="M23" s="59">
        <v>51000200001</v>
      </c>
      <c r="O23" s="231" t="str">
        <f t="shared" si="1"/>
        <v>ENERO</v>
      </c>
      <c r="P23" s="59">
        <v>51220200001</v>
      </c>
      <c r="Q23" s="191" t="s">
        <v>17</v>
      </c>
      <c r="R23" s="194">
        <f t="shared" si="2"/>
        <v>170.03</v>
      </c>
    </row>
    <row r="24" spans="2:26" x14ac:dyDescent="0.2">
      <c r="B24" s="190">
        <v>42747</v>
      </c>
      <c r="C24" s="187" t="s">
        <v>253</v>
      </c>
      <c r="D24" s="187" t="s">
        <v>203</v>
      </c>
      <c r="E24" s="191" t="s">
        <v>204</v>
      </c>
      <c r="F24" s="191" t="s">
        <v>43</v>
      </c>
      <c r="G24" s="109"/>
      <c r="H24" s="110"/>
      <c r="I24" s="110"/>
      <c r="J24" s="110">
        <v>37.75</v>
      </c>
      <c r="K24" s="192">
        <v>4.91</v>
      </c>
      <c r="L24" s="110">
        <f>+J24+K24</f>
        <v>42.66</v>
      </c>
      <c r="M24" s="59">
        <v>51000200002</v>
      </c>
      <c r="O24" s="231" t="str">
        <f t="shared" si="1"/>
        <v>ENERO</v>
      </c>
      <c r="P24" s="59">
        <v>52200000001</v>
      </c>
      <c r="Q24" s="191" t="s">
        <v>204</v>
      </c>
      <c r="R24" s="194">
        <f t="shared" si="2"/>
        <v>0</v>
      </c>
    </row>
    <row r="25" spans="2:26" x14ac:dyDescent="0.2">
      <c r="B25" s="190">
        <v>42748</v>
      </c>
      <c r="C25" s="187" t="s">
        <v>254</v>
      </c>
      <c r="D25" s="187" t="s">
        <v>203</v>
      </c>
      <c r="E25" s="191" t="s">
        <v>204</v>
      </c>
      <c r="F25" s="191" t="s">
        <v>43</v>
      </c>
      <c r="G25" s="109"/>
      <c r="H25" s="110"/>
      <c r="I25" s="110"/>
      <c r="J25" s="110">
        <v>132.12</v>
      </c>
      <c r="K25" s="192">
        <v>17.170000000000002</v>
      </c>
      <c r="L25" s="110">
        <f>+J25+K25</f>
        <v>149.29000000000002</v>
      </c>
      <c r="M25" s="59">
        <v>51000200001</v>
      </c>
      <c r="O25" s="231" t="str">
        <f t="shared" si="1"/>
        <v>ENERO</v>
      </c>
      <c r="P25" s="59">
        <v>52200000001</v>
      </c>
      <c r="Q25" s="191" t="s">
        <v>154</v>
      </c>
      <c r="R25" s="194">
        <f t="shared" si="2"/>
        <v>0</v>
      </c>
    </row>
    <row r="26" spans="2:26" x14ac:dyDescent="0.2">
      <c r="B26" s="190">
        <v>42748</v>
      </c>
      <c r="C26" s="187" t="s">
        <v>255</v>
      </c>
      <c r="D26" s="187" t="s">
        <v>203</v>
      </c>
      <c r="E26" s="191" t="s">
        <v>204</v>
      </c>
      <c r="F26" s="191" t="s">
        <v>43</v>
      </c>
      <c r="G26" s="109"/>
      <c r="H26" s="110"/>
      <c r="I26" s="110"/>
      <c r="J26" s="110">
        <v>132.12</v>
      </c>
      <c r="K26" s="192">
        <v>17.170000000000002</v>
      </c>
      <c r="L26" s="110">
        <f t="shared" ref="L26:L40" si="3">+J26+K26</f>
        <v>149.29000000000002</v>
      </c>
      <c r="M26" s="59">
        <v>51000200002</v>
      </c>
      <c r="O26" s="231" t="str">
        <f t="shared" si="1"/>
        <v>ENERO</v>
      </c>
      <c r="P26" s="59">
        <v>52200000001</v>
      </c>
      <c r="Q26" s="191" t="s">
        <v>17</v>
      </c>
      <c r="R26" s="194">
        <f t="shared" si="2"/>
        <v>0</v>
      </c>
    </row>
    <row r="27" spans="2:26" x14ac:dyDescent="0.2">
      <c r="B27" s="190">
        <v>42752</v>
      </c>
      <c r="C27" s="187" t="s">
        <v>256</v>
      </c>
      <c r="D27" s="187" t="s">
        <v>203</v>
      </c>
      <c r="E27" s="191" t="s">
        <v>204</v>
      </c>
      <c r="F27" s="191" t="s">
        <v>43</v>
      </c>
      <c r="G27" s="109"/>
      <c r="H27" s="110"/>
      <c r="I27" s="110"/>
      <c r="J27" s="110">
        <v>121.08</v>
      </c>
      <c r="K27" s="192">
        <v>15.74</v>
      </c>
      <c r="L27" s="110">
        <f t="shared" si="3"/>
        <v>136.82</v>
      </c>
      <c r="M27" s="59">
        <v>51000200001</v>
      </c>
      <c r="O27" s="231" t="str">
        <f t="shared" si="1"/>
        <v>ENERO</v>
      </c>
      <c r="P27" s="225">
        <v>52200000001</v>
      </c>
      <c r="Q27" s="226" t="s">
        <v>204</v>
      </c>
      <c r="R27" s="232">
        <f>-X36</f>
        <v>486.88</v>
      </c>
    </row>
    <row r="28" spans="2:26" x14ac:dyDescent="0.2">
      <c r="B28" s="190">
        <v>42752</v>
      </c>
      <c r="C28" s="187" t="s">
        <v>257</v>
      </c>
      <c r="D28" s="187" t="s">
        <v>203</v>
      </c>
      <c r="E28" s="191" t="s">
        <v>204</v>
      </c>
      <c r="F28" s="191" t="s">
        <v>43</v>
      </c>
      <c r="G28" s="109"/>
      <c r="H28" s="110"/>
      <c r="I28" s="110"/>
      <c r="J28" s="110">
        <v>121.08</v>
      </c>
      <c r="K28" s="192">
        <v>15.74</v>
      </c>
      <c r="L28" s="110">
        <f t="shared" si="3"/>
        <v>136.82</v>
      </c>
      <c r="M28" s="59">
        <v>51000200002</v>
      </c>
      <c r="R28" s="230">
        <f>SUM(R15:R27)</f>
        <v>3980.9100000000008</v>
      </c>
    </row>
    <row r="29" spans="2:26" x14ac:dyDescent="0.2">
      <c r="B29" s="190">
        <v>42753</v>
      </c>
      <c r="C29" s="187" t="s">
        <v>258</v>
      </c>
      <c r="D29" s="187" t="s">
        <v>203</v>
      </c>
      <c r="E29" s="191" t="s">
        <v>204</v>
      </c>
      <c r="F29" s="191" t="s">
        <v>43</v>
      </c>
      <c r="G29" s="109"/>
      <c r="H29" s="110"/>
      <c r="I29" s="110"/>
      <c r="J29" s="110">
        <v>119.87</v>
      </c>
      <c r="K29" s="192">
        <v>15.58</v>
      </c>
      <c r="L29" s="110">
        <f t="shared" si="3"/>
        <v>135.45000000000002</v>
      </c>
      <c r="M29" s="59">
        <v>51000200001</v>
      </c>
    </row>
    <row r="30" spans="2:26" x14ac:dyDescent="0.2">
      <c r="B30" s="190">
        <v>42753</v>
      </c>
      <c r="C30" s="187" t="s">
        <v>259</v>
      </c>
      <c r="D30" s="187" t="s">
        <v>203</v>
      </c>
      <c r="E30" s="191" t="s">
        <v>204</v>
      </c>
      <c r="F30" s="191" t="s">
        <v>43</v>
      </c>
      <c r="G30" s="109"/>
      <c r="H30" s="110"/>
      <c r="I30" s="110"/>
      <c r="J30" s="110">
        <v>119.87</v>
      </c>
      <c r="K30" s="192">
        <v>15.58</v>
      </c>
      <c r="L30" s="110">
        <f t="shared" si="3"/>
        <v>135.45000000000002</v>
      </c>
      <c r="M30" s="59">
        <v>51000200002</v>
      </c>
      <c r="U30" s="108" t="s">
        <v>211</v>
      </c>
      <c r="Y30" s="99" t="s">
        <v>271</v>
      </c>
      <c r="Z30" s="99" t="s">
        <v>152</v>
      </c>
    </row>
    <row r="31" spans="2:26" x14ac:dyDescent="0.2">
      <c r="B31" s="190">
        <v>42754</v>
      </c>
      <c r="C31" s="187" t="s">
        <v>260</v>
      </c>
      <c r="D31" s="187" t="s">
        <v>203</v>
      </c>
      <c r="E31" s="191" t="s">
        <v>204</v>
      </c>
      <c r="F31" s="191" t="s">
        <v>43</v>
      </c>
      <c r="G31" s="109"/>
      <c r="H31" s="110"/>
      <c r="I31" s="110"/>
      <c r="J31" s="110">
        <v>95.89</v>
      </c>
      <c r="K31" s="192">
        <v>12.47</v>
      </c>
      <c r="L31" s="110">
        <f t="shared" si="3"/>
        <v>108.36</v>
      </c>
      <c r="M31" s="59">
        <v>51000200001</v>
      </c>
      <c r="T31" s="59">
        <v>51000200001</v>
      </c>
      <c r="U31" s="195" t="s">
        <v>160</v>
      </c>
      <c r="X31" s="61">
        <v>-1431.35</v>
      </c>
      <c r="Y31" s="224">
        <f>SUMIFS($R$15:$R$27,$P$15:$P$27,T31)</f>
        <v>1431.3500000000004</v>
      </c>
      <c r="Z31" s="224">
        <f>X31+Y31</f>
        <v>0</v>
      </c>
    </row>
    <row r="32" spans="2:26" x14ac:dyDescent="0.2">
      <c r="B32" s="190">
        <v>42754</v>
      </c>
      <c r="C32" s="187" t="s">
        <v>261</v>
      </c>
      <c r="D32" s="187" t="s">
        <v>203</v>
      </c>
      <c r="E32" s="191" t="s">
        <v>204</v>
      </c>
      <c r="F32" s="191" t="s">
        <v>43</v>
      </c>
      <c r="G32" s="109"/>
      <c r="H32" s="110"/>
      <c r="I32" s="110"/>
      <c r="J32" s="110">
        <v>95.89</v>
      </c>
      <c r="K32" s="192">
        <v>12.47</v>
      </c>
      <c r="L32" s="110">
        <f t="shared" si="3"/>
        <v>108.36</v>
      </c>
      <c r="M32" s="59">
        <v>51000200002</v>
      </c>
      <c r="T32" s="59">
        <v>51000200002</v>
      </c>
      <c r="U32" s="195" t="s">
        <v>161</v>
      </c>
      <c r="X32" s="61">
        <v>-1431.35</v>
      </c>
      <c r="Y32" s="224">
        <f t="shared" ref="Y32:Y37" si="4">SUMIFS($R$15:$R$27,$P$15:$P$27,T32)</f>
        <v>1431.3500000000004</v>
      </c>
      <c r="Z32" s="224">
        <f t="shared" ref="Z32:Z36" si="5">X32+Y32</f>
        <v>0</v>
      </c>
    </row>
    <row r="33" spans="2:28" x14ac:dyDescent="0.2">
      <c r="B33" s="190">
        <v>42755</v>
      </c>
      <c r="C33" s="187" t="s">
        <v>262</v>
      </c>
      <c r="D33" s="187" t="s">
        <v>203</v>
      </c>
      <c r="E33" s="191" t="s">
        <v>204</v>
      </c>
      <c r="F33" s="191" t="s">
        <v>43</v>
      </c>
      <c r="G33" s="109"/>
      <c r="H33" s="110"/>
      <c r="I33" s="110"/>
      <c r="J33" s="110">
        <v>119.87</v>
      </c>
      <c r="K33" s="192">
        <v>15.58</v>
      </c>
      <c r="L33" s="110">
        <f t="shared" si="3"/>
        <v>135.45000000000002</v>
      </c>
      <c r="M33" s="59">
        <v>51000200001</v>
      </c>
      <c r="T33" s="247">
        <v>51220200000</v>
      </c>
      <c r="U33" s="248" t="s">
        <v>166</v>
      </c>
      <c r="V33" s="249"/>
      <c r="W33" s="249"/>
      <c r="X33" s="248">
        <v>-11861.71</v>
      </c>
      <c r="Y33" s="224">
        <f t="shared" si="4"/>
        <v>0</v>
      </c>
      <c r="Z33" s="224"/>
    </row>
    <row r="34" spans="2:28" x14ac:dyDescent="0.2">
      <c r="B34" s="190">
        <v>42755</v>
      </c>
      <c r="C34" s="187" t="s">
        <v>263</v>
      </c>
      <c r="D34" s="187" t="s">
        <v>203</v>
      </c>
      <c r="E34" s="191" t="s">
        <v>204</v>
      </c>
      <c r="F34" s="191" t="s">
        <v>43</v>
      </c>
      <c r="G34" s="109"/>
      <c r="H34" s="110"/>
      <c r="I34" s="110"/>
      <c r="J34" s="110">
        <v>119.87</v>
      </c>
      <c r="K34" s="192">
        <v>15.58</v>
      </c>
      <c r="L34" s="110">
        <f t="shared" si="3"/>
        <v>135.45000000000002</v>
      </c>
      <c r="M34" s="59">
        <v>51000200002</v>
      </c>
      <c r="T34" s="59">
        <v>51220200001</v>
      </c>
      <c r="U34" s="195" t="s">
        <v>16</v>
      </c>
      <c r="X34" s="61">
        <v>-3145.32</v>
      </c>
      <c r="Y34" s="224">
        <f t="shared" si="4"/>
        <v>631.33000000000004</v>
      </c>
      <c r="Z34" s="224">
        <f t="shared" si="5"/>
        <v>-2513.9900000000002</v>
      </c>
      <c r="AA34" s="193">
        <f>J22+Z34</f>
        <v>-22.590000000000146</v>
      </c>
      <c r="AB34" s="99" t="s">
        <v>272</v>
      </c>
    </row>
    <row r="35" spans="2:28" x14ac:dyDescent="0.2">
      <c r="B35" s="190">
        <v>42758</v>
      </c>
      <c r="C35" s="187" t="s">
        <v>264</v>
      </c>
      <c r="D35" s="187" t="s">
        <v>203</v>
      </c>
      <c r="E35" s="191" t="s">
        <v>204</v>
      </c>
      <c r="F35" s="191" t="s">
        <v>43</v>
      </c>
      <c r="G35" s="109"/>
      <c r="H35" s="110"/>
      <c r="I35" s="110"/>
      <c r="J35" s="110">
        <v>34.69</v>
      </c>
      <c r="K35" s="192">
        <v>4.51</v>
      </c>
      <c r="L35" s="110">
        <f t="shared" si="3"/>
        <v>39.199999999999996</v>
      </c>
      <c r="M35" s="59">
        <v>51000200001</v>
      </c>
      <c r="T35" s="247">
        <v>52120000003</v>
      </c>
      <c r="U35" s="248" t="s">
        <v>67</v>
      </c>
      <c r="V35" s="249"/>
      <c r="W35" s="249"/>
      <c r="X35" s="248">
        <v>-3073.98</v>
      </c>
      <c r="Y35" s="224">
        <f t="shared" si="4"/>
        <v>0</v>
      </c>
      <c r="Z35" s="224"/>
    </row>
    <row r="36" spans="2:28" x14ac:dyDescent="0.2">
      <c r="B36" s="190">
        <v>42758</v>
      </c>
      <c r="C36" s="187" t="s">
        <v>265</v>
      </c>
      <c r="D36" s="187" t="s">
        <v>203</v>
      </c>
      <c r="E36" s="191" t="s">
        <v>204</v>
      </c>
      <c r="F36" s="191" t="s">
        <v>43</v>
      </c>
      <c r="G36" s="109"/>
      <c r="H36" s="110"/>
      <c r="I36" s="110"/>
      <c r="J36" s="110">
        <v>34.69</v>
      </c>
      <c r="K36" s="192">
        <v>4.51</v>
      </c>
      <c r="L36" s="110">
        <f t="shared" si="3"/>
        <v>39.199999999999996</v>
      </c>
      <c r="M36" s="59">
        <v>51000200002</v>
      </c>
      <c r="T36" s="59">
        <v>52200000001</v>
      </c>
      <c r="U36" s="195" t="s">
        <v>8</v>
      </c>
      <c r="X36" s="61">
        <v>-486.88</v>
      </c>
      <c r="Y36" s="224">
        <f t="shared" si="4"/>
        <v>486.88</v>
      </c>
      <c r="Z36" s="224">
        <f t="shared" si="5"/>
        <v>0</v>
      </c>
    </row>
    <row r="37" spans="2:28" x14ac:dyDescent="0.2">
      <c r="B37" s="190">
        <v>42759</v>
      </c>
      <c r="C37" s="187" t="s">
        <v>266</v>
      </c>
      <c r="D37" s="187" t="s">
        <v>203</v>
      </c>
      <c r="E37" s="191" t="s">
        <v>204</v>
      </c>
      <c r="F37" s="191" t="s">
        <v>43</v>
      </c>
      <c r="G37" s="109"/>
      <c r="H37" s="110"/>
      <c r="I37" s="110"/>
      <c r="J37" s="110">
        <v>121.08</v>
      </c>
      <c r="K37" s="192">
        <v>15.74</v>
      </c>
      <c r="L37" s="110">
        <f t="shared" si="3"/>
        <v>136.82</v>
      </c>
      <c r="M37" s="59">
        <v>51000200001</v>
      </c>
      <c r="T37" s="247">
        <v>53000100001</v>
      </c>
      <c r="U37" s="248" t="s">
        <v>68</v>
      </c>
      <c r="V37" s="249"/>
      <c r="W37" s="249"/>
      <c r="X37" s="250">
        <v>-20</v>
      </c>
      <c r="Y37" s="224">
        <f t="shared" si="4"/>
        <v>0</v>
      </c>
      <c r="Z37" s="224"/>
    </row>
    <row r="38" spans="2:28" x14ac:dyDescent="0.2">
      <c r="B38" s="190">
        <v>42759</v>
      </c>
      <c r="C38" s="187" t="s">
        <v>267</v>
      </c>
      <c r="D38" s="187" t="s">
        <v>203</v>
      </c>
      <c r="E38" s="191" t="s">
        <v>204</v>
      </c>
      <c r="F38" s="191" t="s">
        <v>43</v>
      </c>
      <c r="G38" s="109"/>
      <c r="H38" s="110"/>
      <c r="I38" s="110"/>
      <c r="J38" s="110">
        <v>121.08</v>
      </c>
      <c r="K38" s="192">
        <v>15.74</v>
      </c>
      <c r="L38" s="110">
        <f t="shared" si="3"/>
        <v>136.82</v>
      </c>
      <c r="M38" s="59">
        <v>51000200002</v>
      </c>
      <c r="X38" s="224">
        <f>SUM(X31:X37)</f>
        <v>-21450.59</v>
      </c>
    </row>
    <row r="39" spans="2:28" x14ac:dyDescent="0.2">
      <c r="B39" s="190">
        <v>42761</v>
      </c>
      <c r="C39" s="187" t="s">
        <v>268</v>
      </c>
      <c r="D39" s="187" t="s">
        <v>203</v>
      </c>
      <c r="E39" s="191" t="s">
        <v>204</v>
      </c>
      <c r="F39" s="191" t="s">
        <v>43</v>
      </c>
      <c r="G39" s="109"/>
      <c r="H39" s="110"/>
      <c r="I39" s="110"/>
      <c r="J39" s="110">
        <v>45.15</v>
      </c>
      <c r="K39" s="192">
        <v>5.87</v>
      </c>
      <c r="L39" s="110">
        <f t="shared" si="3"/>
        <v>51.019999999999996</v>
      </c>
      <c r="M39" s="59">
        <v>51000200001</v>
      </c>
    </row>
    <row r="40" spans="2:28" x14ac:dyDescent="0.2">
      <c r="B40" s="190">
        <v>42761</v>
      </c>
      <c r="C40" s="187" t="s">
        <v>269</v>
      </c>
      <c r="D40" s="187" t="s">
        <v>203</v>
      </c>
      <c r="E40" s="191" t="s">
        <v>204</v>
      </c>
      <c r="F40" s="191" t="s">
        <v>43</v>
      </c>
      <c r="G40" s="109"/>
      <c r="H40" s="110"/>
      <c r="I40" s="110"/>
      <c r="J40" s="229">
        <v>45.15</v>
      </c>
      <c r="K40" s="192">
        <v>5.87</v>
      </c>
      <c r="L40" s="110">
        <f t="shared" si="3"/>
        <v>51.019999999999996</v>
      </c>
      <c r="M40" s="59">
        <v>51000200002</v>
      </c>
      <c r="W40" s="108" t="s">
        <v>270</v>
      </c>
      <c r="X40" s="227">
        <f>X31+X32+X34+X36</f>
        <v>-6494.9000000000005</v>
      </c>
      <c r="Y40" s="227">
        <f>Y31+Y32+Y34+Y36</f>
        <v>3980.9100000000008</v>
      </c>
      <c r="Z40" s="224">
        <f>X40+Y40</f>
        <v>-2513.9899999999998</v>
      </c>
    </row>
    <row r="41" spans="2:28" x14ac:dyDescent="0.2">
      <c r="J41" s="228">
        <f>SUM(J15:J40)</f>
        <v>5985.4299999999985</v>
      </c>
    </row>
    <row r="42" spans="2:28" x14ac:dyDescent="0.2">
      <c r="J42" s="114">
        <f>J41-R28</f>
        <v>2004.5199999999977</v>
      </c>
    </row>
    <row r="46" spans="2:28" ht="18" x14ac:dyDescent="0.25">
      <c r="B46" s="162" t="s">
        <v>202</v>
      </c>
      <c r="C46" s="163"/>
      <c r="D46" s="164"/>
      <c r="E46" s="165" t="s">
        <v>77</v>
      </c>
      <c r="F46" s="166" t="s">
        <v>84</v>
      </c>
      <c r="G46" s="167">
        <v>2017</v>
      </c>
      <c r="H46" s="168" t="s">
        <v>11</v>
      </c>
      <c r="I46" s="168"/>
      <c r="J46" s="163"/>
      <c r="K46" s="163"/>
      <c r="L46" s="163"/>
    </row>
    <row r="47" spans="2:28" x14ac:dyDescent="0.2">
      <c r="B47" s="169" t="s">
        <v>12</v>
      </c>
      <c r="C47" s="163"/>
      <c r="D47" s="163"/>
      <c r="E47" s="170"/>
      <c r="F47" s="171"/>
      <c r="G47" s="163"/>
      <c r="H47" s="172"/>
      <c r="I47" s="172"/>
      <c r="J47" s="163"/>
      <c r="K47" s="163"/>
      <c r="L47" s="163"/>
    </row>
    <row r="48" spans="2:28" x14ac:dyDescent="0.2"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</row>
    <row r="49" spans="2:28" x14ac:dyDescent="0.2">
      <c r="B49" s="173"/>
      <c r="C49" s="173"/>
      <c r="D49" s="173"/>
      <c r="E49" s="173"/>
      <c r="F49" s="173"/>
      <c r="G49" s="173"/>
      <c r="H49" s="166"/>
      <c r="I49" s="166"/>
      <c r="J49" s="166"/>
      <c r="K49" s="166"/>
      <c r="L49" s="173"/>
    </row>
    <row r="50" spans="2:28" x14ac:dyDescent="0.2">
      <c r="B50" s="174"/>
      <c r="C50" s="175" t="s">
        <v>116</v>
      </c>
      <c r="D50" s="176" t="s">
        <v>13</v>
      </c>
      <c r="E50" s="176"/>
      <c r="F50" s="176" t="s">
        <v>69</v>
      </c>
      <c r="G50" s="176"/>
      <c r="H50" s="177" t="s">
        <v>70</v>
      </c>
      <c r="I50" s="178"/>
      <c r="J50" s="178"/>
      <c r="K50" s="178"/>
      <c r="L50" s="197"/>
    </row>
    <row r="51" spans="2:28" x14ac:dyDescent="0.2">
      <c r="B51" s="179" t="s">
        <v>71</v>
      </c>
      <c r="C51" s="180" t="s">
        <v>72</v>
      </c>
      <c r="D51" s="180" t="s">
        <v>120</v>
      </c>
      <c r="E51" s="180" t="s">
        <v>73</v>
      </c>
      <c r="F51" s="180" t="s">
        <v>121</v>
      </c>
      <c r="G51" s="180" t="s">
        <v>74</v>
      </c>
      <c r="H51" s="181" t="s">
        <v>44</v>
      </c>
      <c r="I51" s="178"/>
      <c r="J51" s="181" t="s">
        <v>75</v>
      </c>
      <c r="K51" s="178"/>
      <c r="L51" s="198" t="s">
        <v>141</v>
      </c>
    </row>
    <row r="52" spans="2:28" x14ac:dyDescent="0.2">
      <c r="B52" s="182"/>
      <c r="C52" s="183"/>
      <c r="D52" s="183"/>
      <c r="E52" s="182"/>
      <c r="F52" s="182"/>
      <c r="G52" s="182"/>
      <c r="H52" s="184" t="s">
        <v>142</v>
      </c>
      <c r="I52" s="185" t="s">
        <v>143</v>
      </c>
      <c r="J52" s="199" t="s">
        <v>144</v>
      </c>
      <c r="K52" s="199" t="s">
        <v>42</v>
      </c>
      <c r="L52" s="200" t="s">
        <v>44</v>
      </c>
    </row>
    <row r="53" spans="2:28" x14ac:dyDescent="0.2">
      <c r="B53" s="186"/>
      <c r="C53" s="187"/>
      <c r="D53" s="187"/>
      <c r="E53" s="188"/>
      <c r="F53" s="189"/>
      <c r="G53" s="109"/>
      <c r="H53" s="110"/>
      <c r="I53" s="110"/>
      <c r="J53" s="110"/>
      <c r="K53" s="110"/>
      <c r="L53" s="110"/>
      <c r="M53" s="113" t="s">
        <v>205</v>
      </c>
    </row>
    <row r="54" spans="2:28" x14ac:dyDescent="0.2">
      <c r="B54" s="190">
        <v>42769</v>
      </c>
      <c r="C54" s="187" t="s">
        <v>289</v>
      </c>
      <c r="D54" s="187" t="s">
        <v>203</v>
      </c>
      <c r="E54" s="191" t="s">
        <v>204</v>
      </c>
      <c r="F54" s="191" t="s">
        <v>43</v>
      </c>
      <c r="G54" s="109"/>
      <c r="H54" s="110"/>
      <c r="I54" s="110"/>
      <c r="J54" s="110">
        <v>451.29</v>
      </c>
      <c r="K54" s="192">
        <v>58.67</v>
      </c>
      <c r="L54" s="110">
        <f t="shared" ref="L54:L62" si="6">+J54+K54</f>
        <v>509.96000000000004</v>
      </c>
      <c r="M54" s="99">
        <v>51220200001</v>
      </c>
    </row>
    <row r="55" spans="2:28" x14ac:dyDescent="0.2">
      <c r="B55" s="190">
        <v>42769</v>
      </c>
      <c r="C55" s="187" t="s">
        <v>290</v>
      </c>
      <c r="D55" s="187" t="s">
        <v>203</v>
      </c>
      <c r="E55" s="191" t="s">
        <v>154</v>
      </c>
      <c r="F55" s="191" t="s">
        <v>145</v>
      </c>
      <c r="G55" s="109"/>
      <c r="H55" s="110"/>
      <c r="I55" s="110"/>
      <c r="J55" s="110">
        <v>21.46</v>
      </c>
      <c r="K55" s="192">
        <v>2.79</v>
      </c>
      <c r="L55" s="110">
        <f t="shared" si="6"/>
        <v>24.25</v>
      </c>
      <c r="M55" s="99">
        <v>51220200001</v>
      </c>
      <c r="O55" s="267" t="s">
        <v>273</v>
      </c>
      <c r="P55" s="267"/>
      <c r="Q55" s="267"/>
      <c r="R55" s="267"/>
    </row>
    <row r="56" spans="2:28" x14ac:dyDescent="0.2">
      <c r="B56" s="190">
        <v>42769</v>
      </c>
      <c r="C56" s="187" t="s">
        <v>291</v>
      </c>
      <c r="D56" s="187" t="s">
        <v>203</v>
      </c>
      <c r="E56" s="191" t="s">
        <v>17</v>
      </c>
      <c r="F56" s="191" t="s">
        <v>146</v>
      </c>
      <c r="G56" s="109"/>
      <c r="H56" s="110"/>
      <c r="I56" s="110"/>
      <c r="J56" s="110">
        <v>132.30000000000001</v>
      </c>
      <c r="K56" s="192">
        <v>17.190000000000001</v>
      </c>
      <c r="L56" s="110">
        <f t="shared" si="6"/>
        <v>149.49</v>
      </c>
      <c r="M56" s="99">
        <v>51220200001</v>
      </c>
      <c r="O56" s="231" t="s">
        <v>77</v>
      </c>
      <c r="P56" s="59">
        <v>51000200001</v>
      </c>
      <c r="Q56" s="191" t="s">
        <v>204</v>
      </c>
      <c r="R56" s="194">
        <f>SUMIFS($J$54:$J$65,$E$54:$E$65,Q56,$M$54:$M$65,P56)</f>
        <v>294.99</v>
      </c>
    </row>
    <row r="57" spans="2:28" x14ac:dyDescent="0.2">
      <c r="B57" s="218">
        <v>42769</v>
      </c>
      <c r="C57" s="219" t="s">
        <v>292</v>
      </c>
      <c r="D57" s="219" t="s">
        <v>203</v>
      </c>
      <c r="E57" s="220" t="s">
        <v>47</v>
      </c>
      <c r="F57" s="220" t="s">
        <v>147</v>
      </c>
      <c r="G57" s="221"/>
      <c r="H57" s="222"/>
      <c r="I57" s="222"/>
      <c r="J57" s="222">
        <v>1447.81</v>
      </c>
      <c r="K57" s="223">
        <v>188.22</v>
      </c>
      <c r="L57" s="222">
        <f t="shared" si="6"/>
        <v>1636.03</v>
      </c>
      <c r="M57" s="99">
        <v>51220200001</v>
      </c>
      <c r="O57" s="231" t="s">
        <v>77</v>
      </c>
      <c r="P57" s="59">
        <v>51000200001</v>
      </c>
      <c r="Q57" s="191" t="s">
        <v>154</v>
      </c>
      <c r="R57" s="194">
        <f t="shared" ref="R57:R67" si="7">SUMIFS($J$54:$J$65,$E$54:$E$65,Q57,$M$54:$M$65,P57)</f>
        <v>0</v>
      </c>
    </row>
    <row r="58" spans="2:28" x14ac:dyDescent="0.2">
      <c r="B58" s="190">
        <v>42790</v>
      </c>
      <c r="C58" s="187" t="s">
        <v>293</v>
      </c>
      <c r="D58" s="187" t="s">
        <v>203</v>
      </c>
      <c r="E58" s="191" t="s">
        <v>294</v>
      </c>
      <c r="F58" s="191">
        <v>0</v>
      </c>
      <c r="G58" s="109"/>
      <c r="H58" s="110"/>
      <c r="I58" s="110"/>
      <c r="J58" s="110">
        <v>0</v>
      </c>
      <c r="K58" s="192">
        <v>0</v>
      </c>
      <c r="L58" s="110">
        <f t="shared" si="6"/>
        <v>0</v>
      </c>
      <c r="O58" s="231" t="s">
        <v>77</v>
      </c>
      <c r="P58" s="59">
        <v>51000200001</v>
      </c>
      <c r="Q58" s="191" t="s">
        <v>17</v>
      </c>
      <c r="R58" s="194">
        <f t="shared" si="7"/>
        <v>0</v>
      </c>
      <c r="U58" s="108" t="s">
        <v>211</v>
      </c>
      <c r="Y58" s="99" t="s">
        <v>271</v>
      </c>
      <c r="Z58" s="99" t="s">
        <v>152</v>
      </c>
    </row>
    <row r="59" spans="2:28" x14ac:dyDescent="0.2">
      <c r="B59" s="190">
        <v>42790</v>
      </c>
      <c r="C59" s="187" t="s">
        <v>295</v>
      </c>
      <c r="D59" s="187" t="s">
        <v>203</v>
      </c>
      <c r="E59" s="191" t="s">
        <v>294</v>
      </c>
      <c r="F59" s="191">
        <v>0</v>
      </c>
      <c r="G59" s="109"/>
      <c r="H59" s="110"/>
      <c r="I59" s="110"/>
      <c r="J59" s="110">
        <v>0</v>
      </c>
      <c r="K59" s="192">
        <v>0</v>
      </c>
      <c r="L59" s="110">
        <f t="shared" si="6"/>
        <v>0</v>
      </c>
      <c r="O59" s="231" t="s">
        <v>77</v>
      </c>
      <c r="P59" s="59">
        <v>51000200002</v>
      </c>
      <c r="Q59" s="191" t="s">
        <v>204</v>
      </c>
      <c r="R59" s="194">
        <f t="shared" si="7"/>
        <v>294.99</v>
      </c>
      <c r="T59" s="99">
        <v>51000200001</v>
      </c>
      <c r="U59" s="99" t="s">
        <v>160</v>
      </c>
      <c r="X59" s="112">
        <v>-294.99</v>
      </c>
      <c r="Y59" s="224">
        <f>SUMIFS($R$56:$R$68,$P$56:$P$68,T59)</f>
        <v>294.99</v>
      </c>
      <c r="Z59" s="224">
        <f>X59+Y59</f>
        <v>0</v>
      </c>
    </row>
    <row r="60" spans="2:28" x14ac:dyDescent="0.2">
      <c r="B60" s="190">
        <v>42790</v>
      </c>
      <c r="C60" s="187" t="s">
        <v>296</v>
      </c>
      <c r="D60" s="187" t="s">
        <v>203</v>
      </c>
      <c r="E60" s="191" t="s">
        <v>294</v>
      </c>
      <c r="F60" s="191">
        <v>0</v>
      </c>
      <c r="G60" s="109"/>
      <c r="H60" s="110"/>
      <c r="I60" s="110"/>
      <c r="J60" s="110">
        <v>0</v>
      </c>
      <c r="K60" s="192">
        <v>0</v>
      </c>
      <c r="L60" s="110">
        <f t="shared" si="6"/>
        <v>0</v>
      </c>
      <c r="O60" s="231" t="s">
        <v>77</v>
      </c>
      <c r="P60" s="59">
        <v>51000200002</v>
      </c>
      <c r="Q60" s="191" t="s">
        <v>154</v>
      </c>
      <c r="R60" s="194">
        <f t="shared" si="7"/>
        <v>0</v>
      </c>
      <c r="T60" s="99">
        <v>51000200002</v>
      </c>
      <c r="U60" s="99" t="s">
        <v>161</v>
      </c>
      <c r="X60" s="112">
        <v>-294.99</v>
      </c>
      <c r="Y60" s="224">
        <f t="shared" ref="Y60:Y64" si="8">SUMIFS($R$56:$R$68,$P$56:$P$68,T60)</f>
        <v>294.99</v>
      </c>
      <c r="Z60" s="224">
        <f t="shared" ref="Z60" si="9">X60+Y60</f>
        <v>0</v>
      </c>
    </row>
    <row r="61" spans="2:28" x14ac:dyDescent="0.2">
      <c r="B61" s="190">
        <v>42790</v>
      </c>
      <c r="C61" s="187" t="s">
        <v>297</v>
      </c>
      <c r="D61" s="187" t="s">
        <v>203</v>
      </c>
      <c r="E61" s="191" t="s">
        <v>294</v>
      </c>
      <c r="F61" s="191">
        <v>0</v>
      </c>
      <c r="G61" s="109"/>
      <c r="H61" s="110"/>
      <c r="I61" s="110"/>
      <c r="J61" s="110">
        <v>0</v>
      </c>
      <c r="K61" s="192">
        <v>0</v>
      </c>
      <c r="L61" s="110">
        <f t="shared" si="6"/>
        <v>0</v>
      </c>
      <c r="O61" s="231" t="s">
        <v>77</v>
      </c>
      <c r="P61" s="59">
        <v>51000200002</v>
      </c>
      <c r="Q61" s="191" t="s">
        <v>17</v>
      </c>
      <c r="R61" s="194">
        <f t="shared" si="7"/>
        <v>0</v>
      </c>
      <c r="T61" s="254">
        <v>51220200000</v>
      </c>
      <c r="U61" s="254" t="s">
        <v>166</v>
      </c>
      <c r="V61" s="254"/>
      <c r="W61" s="254"/>
      <c r="X61" s="253">
        <v>-11312.920000000002</v>
      </c>
      <c r="Y61" s="224">
        <f t="shared" si="8"/>
        <v>0</v>
      </c>
      <c r="Z61" s="224"/>
    </row>
    <row r="62" spans="2:28" x14ac:dyDescent="0.2">
      <c r="B62" s="190">
        <v>42790</v>
      </c>
      <c r="C62" s="187" t="s">
        <v>298</v>
      </c>
      <c r="D62" s="187" t="s">
        <v>203</v>
      </c>
      <c r="E62" s="191" t="s">
        <v>294</v>
      </c>
      <c r="F62" s="191">
        <v>0</v>
      </c>
      <c r="G62" s="109"/>
      <c r="H62" s="110"/>
      <c r="I62" s="110"/>
      <c r="J62" s="110">
        <v>0</v>
      </c>
      <c r="K62" s="192">
        <v>0</v>
      </c>
      <c r="L62" s="110">
        <f t="shared" si="6"/>
        <v>0</v>
      </c>
      <c r="O62" s="231" t="s">
        <v>77</v>
      </c>
      <c r="P62" s="59">
        <v>51220200001</v>
      </c>
      <c r="Q62" s="191" t="s">
        <v>204</v>
      </c>
      <c r="R62" s="194">
        <f t="shared" si="7"/>
        <v>451.29</v>
      </c>
      <c r="T62" s="99">
        <v>51220200001</v>
      </c>
      <c r="U62" s="99" t="s">
        <v>16</v>
      </c>
      <c r="X62" s="112">
        <v>-2055.1199999999994</v>
      </c>
      <c r="Y62" s="224">
        <f t="shared" si="8"/>
        <v>605.04999999999995</v>
      </c>
      <c r="Z62" s="224">
        <f t="shared" ref="Z62" si="10">X62+Y62</f>
        <v>-1450.0699999999995</v>
      </c>
      <c r="AA62" s="193">
        <f>J57</f>
        <v>1447.81</v>
      </c>
      <c r="AB62" s="99" t="s">
        <v>302</v>
      </c>
    </row>
    <row r="63" spans="2:28" x14ac:dyDescent="0.2">
      <c r="B63" s="190">
        <v>42790</v>
      </c>
      <c r="C63" s="187" t="s">
        <v>299</v>
      </c>
      <c r="D63" s="187" t="s">
        <v>203</v>
      </c>
      <c r="E63" s="191" t="s">
        <v>294</v>
      </c>
      <c r="F63" s="191">
        <v>0</v>
      </c>
      <c r="G63" s="109"/>
      <c r="H63" s="110"/>
      <c r="I63" s="110"/>
      <c r="J63" s="110">
        <v>0</v>
      </c>
      <c r="K63" s="192">
        <v>0</v>
      </c>
      <c r="L63" s="110">
        <f>+J63+K63</f>
        <v>0</v>
      </c>
      <c r="O63" s="231" t="s">
        <v>77</v>
      </c>
      <c r="P63" s="59">
        <v>51220200001</v>
      </c>
      <c r="Q63" s="191" t="s">
        <v>154</v>
      </c>
      <c r="R63" s="194">
        <f t="shared" si="7"/>
        <v>21.46</v>
      </c>
      <c r="T63" s="254">
        <v>52120000003</v>
      </c>
      <c r="U63" s="254" t="s">
        <v>67</v>
      </c>
      <c r="V63" s="254"/>
      <c r="W63" s="254"/>
      <c r="X63" s="253">
        <v>-3926.02</v>
      </c>
      <c r="Y63" s="224">
        <f t="shared" si="8"/>
        <v>0</v>
      </c>
      <c r="Z63" s="224"/>
    </row>
    <row r="64" spans="2:28" x14ac:dyDescent="0.2">
      <c r="B64" s="190">
        <v>42790</v>
      </c>
      <c r="C64" s="187" t="s">
        <v>300</v>
      </c>
      <c r="D64" s="187" t="s">
        <v>203</v>
      </c>
      <c r="E64" s="191" t="s">
        <v>204</v>
      </c>
      <c r="F64" s="191" t="s">
        <v>43</v>
      </c>
      <c r="G64" s="109"/>
      <c r="H64" s="110"/>
      <c r="I64" s="110"/>
      <c r="J64" s="110">
        <v>294.99</v>
      </c>
      <c r="K64" s="192">
        <v>38.35</v>
      </c>
      <c r="L64" s="110">
        <f>+J64+K64</f>
        <v>333.34000000000003</v>
      </c>
      <c r="M64" s="99">
        <v>51000200001</v>
      </c>
      <c r="O64" s="231" t="s">
        <v>77</v>
      </c>
      <c r="P64" s="59">
        <v>51220200001</v>
      </c>
      <c r="Q64" s="191" t="s">
        <v>17</v>
      </c>
      <c r="R64" s="194">
        <f t="shared" si="7"/>
        <v>132.30000000000001</v>
      </c>
      <c r="T64" s="254">
        <v>52200000001</v>
      </c>
      <c r="U64" s="254" t="s">
        <v>8</v>
      </c>
      <c r="V64" s="254"/>
      <c r="W64" s="254"/>
      <c r="X64" s="255">
        <v>-424.49</v>
      </c>
      <c r="Y64" s="224">
        <f t="shared" si="8"/>
        <v>424.49</v>
      </c>
      <c r="Z64" s="224"/>
    </row>
    <row r="65" spans="2:26" x14ac:dyDescent="0.2">
      <c r="B65" s="190">
        <v>42790</v>
      </c>
      <c r="C65" s="187" t="s">
        <v>301</v>
      </c>
      <c r="D65" s="187" t="s">
        <v>203</v>
      </c>
      <c r="E65" s="191" t="s">
        <v>204</v>
      </c>
      <c r="F65" s="191" t="s">
        <v>43</v>
      </c>
      <c r="G65" s="109"/>
      <c r="H65" s="110"/>
      <c r="I65" s="110"/>
      <c r="J65" s="229">
        <v>294.99</v>
      </c>
      <c r="K65" s="192">
        <v>38.35</v>
      </c>
      <c r="L65" s="110">
        <f t="shared" ref="L65" si="11">+J65+K65</f>
        <v>333.34000000000003</v>
      </c>
      <c r="M65" s="99">
        <v>51000200002</v>
      </c>
      <c r="O65" s="231" t="s">
        <v>77</v>
      </c>
      <c r="P65" s="59">
        <v>52200000001</v>
      </c>
      <c r="Q65" s="191" t="s">
        <v>204</v>
      </c>
      <c r="R65" s="194">
        <f t="shared" si="7"/>
        <v>0</v>
      </c>
      <c r="X65" s="224">
        <f>SUM(X58:X64)</f>
        <v>-18308.530000000002</v>
      </c>
      <c r="Y65" s="224">
        <f t="shared" ref="Y65" si="12">SUMIFS($R$15:$R$27,$P$15:$P$27,T65)</f>
        <v>0</v>
      </c>
      <c r="Z65" s="224"/>
    </row>
    <row r="66" spans="2:26" x14ac:dyDescent="0.2">
      <c r="J66" s="228">
        <f>SUM(J54:J65)</f>
        <v>2642.8399999999992</v>
      </c>
      <c r="O66" s="231" t="s">
        <v>77</v>
      </c>
      <c r="P66" s="59">
        <v>52200000001</v>
      </c>
      <c r="Q66" s="191" t="s">
        <v>154</v>
      </c>
      <c r="R66" s="194">
        <f t="shared" si="7"/>
        <v>0</v>
      </c>
    </row>
    <row r="67" spans="2:26" x14ac:dyDescent="0.2">
      <c r="J67" s="114"/>
      <c r="O67" s="231" t="s">
        <v>77</v>
      </c>
      <c r="P67" s="59">
        <v>52200000001</v>
      </c>
      <c r="Q67" s="191" t="s">
        <v>17</v>
      </c>
      <c r="R67" s="194">
        <f t="shared" si="7"/>
        <v>0</v>
      </c>
      <c r="W67" s="108" t="s">
        <v>270</v>
      </c>
      <c r="X67" s="193">
        <f>X65-X63-X64-X61</f>
        <v>-2645.1000000000004</v>
      </c>
    </row>
    <row r="68" spans="2:26" x14ac:dyDescent="0.2">
      <c r="O68" s="231" t="s">
        <v>77</v>
      </c>
      <c r="P68" s="225">
        <v>52200000001</v>
      </c>
      <c r="Q68" s="226" t="s">
        <v>204</v>
      </c>
      <c r="R68" s="232">
        <f>-X64</f>
        <v>424.49</v>
      </c>
    </row>
    <row r="69" spans="2:26" x14ac:dyDescent="0.2">
      <c r="R69" s="230">
        <f>SUM(R56:R68)</f>
        <v>1619.52</v>
      </c>
    </row>
    <row r="72" spans="2:26" ht="18" x14ac:dyDescent="0.25">
      <c r="B72" s="162" t="s">
        <v>202</v>
      </c>
      <c r="C72" s="163"/>
      <c r="D72" s="164"/>
      <c r="E72" s="165" t="s">
        <v>78</v>
      </c>
      <c r="F72" s="166" t="s">
        <v>84</v>
      </c>
      <c r="G72" s="167">
        <v>2017</v>
      </c>
      <c r="H72" s="168" t="s">
        <v>11</v>
      </c>
      <c r="I72" s="168"/>
      <c r="J72" s="163"/>
      <c r="K72" s="163"/>
      <c r="L72" s="163"/>
    </row>
    <row r="73" spans="2:26" x14ac:dyDescent="0.2">
      <c r="B73" s="169" t="s">
        <v>12</v>
      </c>
      <c r="C73" s="163"/>
      <c r="D73" s="163"/>
      <c r="E73" s="170"/>
      <c r="F73" s="171"/>
      <c r="G73" s="163"/>
      <c r="H73" s="172"/>
      <c r="I73" s="172"/>
      <c r="J73" s="163"/>
      <c r="K73" s="163"/>
      <c r="L73" s="163"/>
    </row>
    <row r="74" spans="2:26" x14ac:dyDescent="0.2"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</row>
    <row r="75" spans="2:26" x14ac:dyDescent="0.2">
      <c r="B75" s="173"/>
      <c r="C75" s="173"/>
      <c r="D75" s="173"/>
      <c r="E75" s="173"/>
      <c r="F75" s="173"/>
      <c r="G75" s="173"/>
      <c r="H75" s="166"/>
      <c r="I75" s="166"/>
      <c r="J75" s="166"/>
      <c r="K75" s="166"/>
      <c r="L75" s="173"/>
    </row>
    <row r="76" spans="2:26" x14ac:dyDescent="0.2">
      <c r="B76" s="174"/>
      <c r="C76" s="175" t="s">
        <v>116</v>
      </c>
      <c r="D76" s="176" t="s">
        <v>13</v>
      </c>
      <c r="E76" s="176"/>
      <c r="F76" s="176" t="s">
        <v>69</v>
      </c>
      <c r="G76" s="176"/>
      <c r="H76" s="177" t="s">
        <v>70</v>
      </c>
      <c r="I76" s="178"/>
      <c r="J76" s="178"/>
      <c r="K76" s="178"/>
      <c r="L76" s="197"/>
    </row>
    <row r="77" spans="2:26" x14ac:dyDescent="0.2">
      <c r="B77" s="179" t="s">
        <v>71</v>
      </c>
      <c r="C77" s="180" t="s">
        <v>72</v>
      </c>
      <c r="D77" s="180" t="s">
        <v>120</v>
      </c>
      <c r="E77" s="180" t="s">
        <v>73</v>
      </c>
      <c r="F77" s="180" t="s">
        <v>121</v>
      </c>
      <c r="G77" s="180" t="s">
        <v>74</v>
      </c>
      <c r="H77" s="181" t="s">
        <v>44</v>
      </c>
      <c r="I77" s="178"/>
      <c r="J77" s="181" t="s">
        <v>75</v>
      </c>
      <c r="K77" s="178"/>
      <c r="L77" s="198" t="s">
        <v>141</v>
      </c>
    </row>
    <row r="78" spans="2:26" x14ac:dyDescent="0.2">
      <c r="B78" s="182"/>
      <c r="C78" s="183"/>
      <c r="D78" s="183"/>
      <c r="E78" s="182"/>
      <c r="F78" s="182"/>
      <c r="G78" s="182"/>
      <c r="H78" s="184" t="s">
        <v>142</v>
      </c>
      <c r="I78" s="185" t="s">
        <v>143</v>
      </c>
      <c r="J78" s="199" t="s">
        <v>144</v>
      </c>
      <c r="K78" s="199" t="s">
        <v>42</v>
      </c>
      <c r="L78" s="200" t="s">
        <v>44</v>
      </c>
    </row>
    <row r="79" spans="2:26" x14ac:dyDescent="0.2">
      <c r="B79" s="186"/>
      <c r="C79" s="187"/>
      <c r="D79" s="187"/>
      <c r="E79" s="188"/>
      <c r="F79" s="189"/>
      <c r="G79" s="109"/>
      <c r="H79" s="110"/>
      <c r="I79" s="110"/>
      <c r="J79" s="110"/>
      <c r="K79" s="110"/>
      <c r="L79" s="110"/>
      <c r="M79" s="113" t="s">
        <v>205</v>
      </c>
      <c r="O79" s="267" t="s">
        <v>273</v>
      </c>
      <c r="P79" s="267"/>
      <c r="Q79" s="267"/>
      <c r="R79" s="267"/>
    </row>
    <row r="80" spans="2:26" x14ac:dyDescent="0.2">
      <c r="B80" s="218">
        <v>42796</v>
      </c>
      <c r="C80" s="219" t="s">
        <v>332</v>
      </c>
      <c r="D80" s="219" t="s">
        <v>203</v>
      </c>
      <c r="E80" s="220" t="s">
        <v>47</v>
      </c>
      <c r="F80" s="220" t="s">
        <v>147</v>
      </c>
      <c r="G80" s="221"/>
      <c r="H80" s="222"/>
      <c r="I80" s="222"/>
      <c r="J80" s="222">
        <v>9695.8700000000008</v>
      </c>
      <c r="K80" s="223">
        <v>1260.46</v>
      </c>
      <c r="L80" s="222">
        <v>10956.330000000002</v>
      </c>
      <c r="M80" s="99">
        <v>51000100001</v>
      </c>
      <c r="O80" s="231" t="s">
        <v>78</v>
      </c>
      <c r="P80" s="59">
        <v>51000200001</v>
      </c>
      <c r="Q80" s="191" t="s">
        <v>204</v>
      </c>
      <c r="R80" s="194">
        <f>SUMIFS($J$80:$J$99,$E$80:$E$99,Q80,$M$80:$M$99,P80)</f>
        <v>0</v>
      </c>
    </row>
    <row r="81" spans="2:30" x14ac:dyDescent="0.2">
      <c r="B81" s="218">
        <v>42796</v>
      </c>
      <c r="C81" s="219" t="s">
        <v>333</v>
      </c>
      <c r="D81" s="219" t="s">
        <v>203</v>
      </c>
      <c r="E81" s="220" t="s">
        <v>47</v>
      </c>
      <c r="F81" s="220" t="s">
        <v>147</v>
      </c>
      <c r="G81" s="221"/>
      <c r="H81" s="222"/>
      <c r="I81" s="222"/>
      <c r="J81" s="222">
        <v>9695.8700000000008</v>
      </c>
      <c r="K81" s="223">
        <v>1260.46</v>
      </c>
      <c r="L81" s="222">
        <v>10956.330000000002</v>
      </c>
      <c r="M81" s="99">
        <v>51000100002</v>
      </c>
      <c r="O81" s="231" t="s">
        <v>78</v>
      </c>
      <c r="P81" s="59">
        <v>51000200001</v>
      </c>
      <c r="Q81" s="191" t="s">
        <v>154</v>
      </c>
      <c r="R81" s="257">
        <f>SUMIFS($J$80:$J$99,$E$80:$E$99,Q81,$M$80:$M$99,P81)+((J92+J96)/2)</f>
        <v>34.950000000000003</v>
      </c>
    </row>
    <row r="82" spans="2:30" x14ac:dyDescent="0.2">
      <c r="B82" s="190">
        <v>42797</v>
      </c>
      <c r="C82" s="187" t="s">
        <v>334</v>
      </c>
      <c r="D82" s="187" t="s">
        <v>203</v>
      </c>
      <c r="E82" s="191" t="s">
        <v>154</v>
      </c>
      <c r="F82" s="191" t="s">
        <v>145</v>
      </c>
      <c r="G82" s="109"/>
      <c r="H82" s="110"/>
      <c r="I82" s="110"/>
      <c r="J82" s="110">
        <v>6.25</v>
      </c>
      <c r="K82" s="192">
        <v>0.81</v>
      </c>
      <c r="L82" s="110">
        <v>7.0600000000000005</v>
      </c>
      <c r="M82" s="99">
        <v>51000200001</v>
      </c>
      <c r="O82" s="231" t="s">
        <v>78</v>
      </c>
      <c r="P82" s="59">
        <v>51000200001</v>
      </c>
      <c r="Q82" s="191" t="s">
        <v>17</v>
      </c>
      <c r="R82" s="194">
        <f t="shared" ref="R82:R91" si="13">SUMIFS($J$80:$J$99,$E$80:$E$99,Q82,$M$80:$M$99,P82)</f>
        <v>0</v>
      </c>
      <c r="U82" s="108" t="s">
        <v>211</v>
      </c>
      <c r="Y82" s="99" t="s">
        <v>271</v>
      </c>
      <c r="Z82" s="99" t="s">
        <v>152</v>
      </c>
    </row>
    <row r="83" spans="2:30" x14ac:dyDescent="0.2">
      <c r="B83" s="190">
        <v>42797</v>
      </c>
      <c r="C83" s="187" t="s">
        <v>335</v>
      </c>
      <c r="D83" s="187" t="s">
        <v>203</v>
      </c>
      <c r="E83" s="191" t="s">
        <v>154</v>
      </c>
      <c r="F83" s="191" t="s">
        <v>145</v>
      </c>
      <c r="G83" s="109"/>
      <c r="H83" s="110"/>
      <c r="I83" s="110"/>
      <c r="J83" s="110">
        <v>6.25</v>
      </c>
      <c r="K83" s="192">
        <v>0.81</v>
      </c>
      <c r="L83" s="110">
        <v>7.0600000000000005</v>
      </c>
      <c r="M83" s="99">
        <v>51000200002</v>
      </c>
      <c r="O83" s="231" t="s">
        <v>78</v>
      </c>
      <c r="P83" s="59">
        <v>51000200002</v>
      </c>
      <c r="Q83" s="191" t="s">
        <v>204</v>
      </c>
      <c r="R83" s="194">
        <f t="shared" si="13"/>
        <v>0</v>
      </c>
      <c r="T83" s="99">
        <v>51000100001</v>
      </c>
      <c r="U83" s="99" t="s">
        <v>1</v>
      </c>
      <c r="X83" s="112">
        <v>-16134.83</v>
      </c>
      <c r="Y83" s="224">
        <f>SUMIFS($R$80:$R$92,$P$80:$P$92,T83)</f>
        <v>0</v>
      </c>
      <c r="Z83" s="193">
        <f>X83-Y83</f>
        <v>-16134.83</v>
      </c>
      <c r="AA83" s="193">
        <f>J80+J98+Z83</f>
        <v>0</v>
      </c>
      <c r="AB83" s="99" t="s">
        <v>352</v>
      </c>
    </row>
    <row r="84" spans="2:30" x14ac:dyDescent="0.2">
      <c r="B84" s="190"/>
      <c r="C84" s="187" t="s">
        <v>336</v>
      </c>
      <c r="D84" s="187" t="s">
        <v>203</v>
      </c>
      <c r="E84" s="191" t="s">
        <v>294</v>
      </c>
      <c r="F84" s="191">
        <v>0</v>
      </c>
      <c r="G84" s="109"/>
      <c r="H84" s="110"/>
      <c r="I84" s="110"/>
      <c r="J84" s="110">
        <v>0</v>
      </c>
      <c r="K84" s="192">
        <v>0</v>
      </c>
      <c r="L84" s="110">
        <v>0</v>
      </c>
      <c r="M84" s="99"/>
      <c r="O84" s="231" t="s">
        <v>78</v>
      </c>
      <c r="P84" s="59">
        <v>51000200002</v>
      </c>
      <c r="Q84" s="191" t="s">
        <v>154</v>
      </c>
      <c r="R84" s="257">
        <f>SUMIFS($J$80:$J$99,$E$80:$E$99,Q84,$M$80:$M$99,P84)+((J92+J96)/2)</f>
        <v>34.950000000000003</v>
      </c>
      <c r="T84" s="99">
        <v>51000100002</v>
      </c>
      <c r="U84" s="99" t="s">
        <v>159</v>
      </c>
      <c r="X84" s="112">
        <v>-16134.83</v>
      </c>
      <c r="Y84" s="224">
        <f t="shared" ref="Y84:Y91" si="14">SUMIFS($R$80:$R$92,$P$80:$P$92,T84)</f>
        <v>0</v>
      </c>
      <c r="Z84" s="193">
        <f t="shared" ref="Z84:Z91" si="15">X84-Y84</f>
        <v>-16134.83</v>
      </c>
      <c r="AA84" s="193">
        <f>J81+J99+Z84</f>
        <v>0</v>
      </c>
      <c r="AB84" s="99" t="s">
        <v>352</v>
      </c>
    </row>
    <row r="85" spans="2:30" x14ac:dyDescent="0.2">
      <c r="B85" s="190"/>
      <c r="C85" s="187" t="s">
        <v>337</v>
      </c>
      <c r="D85" s="187" t="s">
        <v>203</v>
      </c>
      <c r="E85" s="191" t="s">
        <v>294</v>
      </c>
      <c r="F85" s="191">
        <v>0</v>
      </c>
      <c r="G85" s="109"/>
      <c r="H85" s="110"/>
      <c r="I85" s="110"/>
      <c r="J85" s="110">
        <v>0</v>
      </c>
      <c r="K85" s="192">
        <v>0</v>
      </c>
      <c r="L85" s="110">
        <v>0</v>
      </c>
      <c r="M85" s="99"/>
      <c r="O85" s="231" t="s">
        <v>78</v>
      </c>
      <c r="P85" s="59">
        <v>51000200002</v>
      </c>
      <c r="Q85" s="191" t="s">
        <v>17</v>
      </c>
      <c r="R85" s="194">
        <f t="shared" si="13"/>
        <v>0</v>
      </c>
      <c r="T85" s="99">
        <v>51000200001</v>
      </c>
      <c r="U85" s="99" t="s">
        <v>160</v>
      </c>
      <c r="X85" s="112">
        <v>-34.950000000000045</v>
      </c>
      <c r="Y85" s="224">
        <f t="shared" si="14"/>
        <v>34.950000000000003</v>
      </c>
      <c r="Z85" s="193">
        <f t="shared" si="15"/>
        <v>-69.900000000000048</v>
      </c>
    </row>
    <row r="86" spans="2:30" x14ac:dyDescent="0.2">
      <c r="B86" s="190"/>
      <c r="C86" s="187" t="s">
        <v>338</v>
      </c>
      <c r="D86" s="187" t="s">
        <v>203</v>
      </c>
      <c r="E86" s="191" t="s">
        <v>294</v>
      </c>
      <c r="F86" s="191">
        <v>0</v>
      </c>
      <c r="G86" s="109"/>
      <c r="H86" s="110"/>
      <c r="I86" s="110"/>
      <c r="J86" s="110">
        <v>0</v>
      </c>
      <c r="K86" s="192">
        <v>0</v>
      </c>
      <c r="L86" s="110">
        <v>0</v>
      </c>
      <c r="M86" s="99"/>
      <c r="O86" s="231" t="s">
        <v>78</v>
      </c>
      <c r="P86" s="59">
        <v>51220200001</v>
      </c>
      <c r="Q86" s="191" t="s">
        <v>204</v>
      </c>
      <c r="R86" s="194">
        <f t="shared" si="13"/>
        <v>431.29</v>
      </c>
      <c r="T86" s="99">
        <v>51000200002</v>
      </c>
      <c r="U86" s="99" t="s">
        <v>161</v>
      </c>
      <c r="X86" s="112">
        <v>-34.950000000000045</v>
      </c>
      <c r="Y86" s="224">
        <f t="shared" si="14"/>
        <v>34.950000000000003</v>
      </c>
      <c r="Z86" s="193">
        <f t="shared" si="15"/>
        <v>-69.900000000000048</v>
      </c>
    </row>
    <row r="87" spans="2:30" x14ac:dyDescent="0.2">
      <c r="B87" s="190">
        <v>42800</v>
      </c>
      <c r="C87" s="187" t="s">
        <v>339</v>
      </c>
      <c r="D87" s="187" t="s">
        <v>203</v>
      </c>
      <c r="E87" s="191" t="s">
        <v>154</v>
      </c>
      <c r="F87" s="191" t="s">
        <v>145</v>
      </c>
      <c r="G87" s="109"/>
      <c r="H87" s="110"/>
      <c r="I87" s="110"/>
      <c r="J87" s="110">
        <v>48.37</v>
      </c>
      <c r="K87" s="192">
        <v>6.28</v>
      </c>
      <c r="L87" s="110">
        <v>54.65</v>
      </c>
      <c r="M87" s="99">
        <v>51220200001</v>
      </c>
      <c r="O87" s="231" t="s">
        <v>78</v>
      </c>
      <c r="P87" s="59">
        <v>51220200001</v>
      </c>
      <c r="Q87" s="191" t="s">
        <v>154</v>
      </c>
      <c r="R87" s="194">
        <f t="shared" si="13"/>
        <v>48.37</v>
      </c>
      <c r="T87" s="254">
        <v>51220200000</v>
      </c>
      <c r="U87" s="254" t="s">
        <v>166</v>
      </c>
      <c r="V87" s="254"/>
      <c r="W87" s="254"/>
      <c r="X87" s="253">
        <v>-11836.990000000002</v>
      </c>
      <c r="Y87" s="224">
        <f>SUMIFS($R$80:$R$92,$P$80:$P$92,T87)</f>
        <v>0</v>
      </c>
      <c r="Z87" s="193">
        <f t="shared" si="15"/>
        <v>-11836.990000000002</v>
      </c>
    </row>
    <row r="88" spans="2:30" x14ac:dyDescent="0.2">
      <c r="B88" s="190">
        <v>42800</v>
      </c>
      <c r="C88" s="187" t="s">
        <v>340</v>
      </c>
      <c r="D88" s="187" t="s">
        <v>203</v>
      </c>
      <c r="E88" s="191" t="s">
        <v>17</v>
      </c>
      <c r="F88" s="191" t="s">
        <v>146</v>
      </c>
      <c r="G88" s="109"/>
      <c r="H88" s="110"/>
      <c r="I88" s="110"/>
      <c r="J88" s="110">
        <v>452.5</v>
      </c>
      <c r="K88" s="192">
        <v>58.83</v>
      </c>
      <c r="L88" s="110">
        <v>511.33</v>
      </c>
      <c r="M88" s="99">
        <v>51220200001</v>
      </c>
      <c r="O88" s="231" t="s">
        <v>78</v>
      </c>
      <c r="P88" s="59">
        <v>51220200001</v>
      </c>
      <c r="Q88" s="191" t="s">
        <v>17</v>
      </c>
      <c r="R88" s="194">
        <f t="shared" si="13"/>
        <v>452.5</v>
      </c>
      <c r="T88" s="99">
        <v>51220200001</v>
      </c>
      <c r="U88" s="99" t="s">
        <v>16</v>
      </c>
      <c r="X88" s="112">
        <v>-2208.6600000000008</v>
      </c>
      <c r="Y88" s="224">
        <f t="shared" si="14"/>
        <v>932.16000000000008</v>
      </c>
      <c r="Z88" s="193">
        <f t="shared" si="15"/>
        <v>-3140.8200000000006</v>
      </c>
      <c r="AB88" s="99" t="s">
        <v>354</v>
      </c>
      <c r="AD88" s="99" t="s">
        <v>353</v>
      </c>
    </row>
    <row r="89" spans="2:30" x14ac:dyDescent="0.2">
      <c r="B89" s="218">
        <v>42800</v>
      </c>
      <c r="C89" s="219" t="s">
        <v>341</v>
      </c>
      <c r="D89" s="219" t="s">
        <v>203</v>
      </c>
      <c r="E89" s="220" t="s">
        <v>47</v>
      </c>
      <c r="F89" s="220" t="s">
        <v>147</v>
      </c>
      <c r="G89" s="221"/>
      <c r="H89" s="222"/>
      <c r="I89" s="222"/>
      <c r="J89" s="222">
        <v>1268.99</v>
      </c>
      <c r="K89" s="223">
        <v>164.97</v>
      </c>
      <c r="L89" s="222">
        <v>1433.96</v>
      </c>
      <c r="M89" s="99">
        <v>51220200001</v>
      </c>
      <c r="O89" s="231" t="s">
        <v>78</v>
      </c>
      <c r="P89" s="59">
        <v>52200000001</v>
      </c>
      <c r="Q89" s="191" t="s">
        <v>204</v>
      </c>
      <c r="R89" s="194">
        <f t="shared" si="13"/>
        <v>0</v>
      </c>
      <c r="T89" s="254">
        <v>52120000002</v>
      </c>
      <c r="U89" s="254" t="s">
        <v>6</v>
      </c>
      <c r="V89" s="254"/>
      <c r="W89" s="254"/>
      <c r="X89" s="253">
        <v>-840</v>
      </c>
      <c r="Y89" s="224">
        <f t="shared" si="14"/>
        <v>0</v>
      </c>
      <c r="Z89" s="193">
        <f t="shared" si="15"/>
        <v>-840</v>
      </c>
    </row>
    <row r="90" spans="2:30" x14ac:dyDescent="0.2">
      <c r="B90" s="190">
        <v>42800</v>
      </c>
      <c r="C90" s="187" t="s">
        <v>342</v>
      </c>
      <c r="D90" s="187" t="s">
        <v>203</v>
      </c>
      <c r="E90" s="191" t="s">
        <v>204</v>
      </c>
      <c r="F90" s="191" t="s">
        <v>43</v>
      </c>
      <c r="G90" s="109"/>
      <c r="H90" s="110"/>
      <c r="I90" s="110"/>
      <c r="J90" s="110">
        <v>431.29</v>
      </c>
      <c r="K90" s="192">
        <v>56.07</v>
      </c>
      <c r="L90" s="110">
        <v>487.36</v>
      </c>
      <c r="M90" s="99">
        <v>51220200001</v>
      </c>
      <c r="O90" s="231" t="s">
        <v>78</v>
      </c>
      <c r="P90" s="59">
        <v>52200000001</v>
      </c>
      <c r="Q90" s="191" t="s">
        <v>154</v>
      </c>
      <c r="R90" s="194">
        <f t="shared" si="13"/>
        <v>0</v>
      </c>
      <c r="T90" s="254">
        <v>52120000003</v>
      </c>
      <c r="U90" s="254" t="s">
        <v>67</v>
      </c>
      <c r="V90" s="254"/>
      <c r="W90" s="254"/>
      <c r="X90" s="253">
        <v>-4352.74</v>
      </c>
      <c r="Y90" s="224">
        <f t="shared" si="14"/>
        <v>0</v>
      </c>
      <c r="Z90" s="193">
        <f t="shared" si="15"/>
        <v>-4352.74</v>
      </c>
    </row>
    <row r="91" spans="2:30" x14ac:dyDescent="0.2">
      <c r="B91" s="190"/>
      <c r="C91" s="187" t="s">
        <v>343</v>
      </c>
      <c r="D91" s="187" t="s">
        <v>203</v>
      </c>
      <c r="E91" s="191" t="s">
        <v>294</v>
      </c>
      <c r="F91" s="191">
        <v>0</v>
      </c>
      <c r="G91" s="109"/>
      <c r="H91" s="110"/>
      <c r="I91" s="110"/>
      <c r="J91" s="110">
        <v>0</v>
      </c>
      <c r="K91" s="192">
        <v>0</v>
      </c>
      <c r="L91" s="110">
        <v>0</v>
      </c>
      <c r="M91" s="99"/>
      <c r="O91" s="231" t="s">
        <v>78</v>
      </c>
      <c r="P91" s="59">
        <v>52200000001</v>
      </c>
      <c r="Q91" s="191" t="s">
        <v>17</v>
      </c>
      <c r="R91" s="194">
        <f t="shared" si="13"/>
        <v>0</v>
      </c>
      <c r="T91" s="254">
        <v>52200000001</v>
      </c>
      <c r="U91" s="254" t="s">
        <v>8</v>
      </c>
      <c r="V91" s="254"/>
      <c r="W91" s="254"/>
      <c r="X91" s="255">
        <v>-472.15</v>
      </c>
      <c r="Y91" s="224">
        <f t="shared" si="14"/>
        <v>472.15</v>
      </c>
      <c r="Z91" s="193">
        <f t="shared" si="15"/>
        <v>-944.3</v>
      </c>
    </row>
    <row r="92" spans="2:30" x14ac:dyDescent="0.2">
      <c r="B92" s="190">
        <v>42803</v>
      </c>
      <c r="C92" s="187" t="s">
        <v>344</v>
      </c>
      <c r="D92" s="187" t="s">
        <v>203</v>
      </c>
      <c r="E92" s="191" t="s">
        <v>154</v>
      </c>
      <c r="F92" s="191" t="s">
        <v>145</v>
      </c>
      <c r="G92" s="109"/>
      <c r="H92" s="110"/>
      <c r="I92" s="110"/>
      <c r="J92" s="110">
        <v>19.04</v>
      </c>
      <c r="K92" s="192">
        <v>2.48</v>
      </c>
      <c r="L92" s="110">
        <v>21.52</v>
      </c>
      <c r="M92" s="193"/>
      <c r="N92" s="99" t="s">
        <v>355</v>
      </c>
      <c r="O92" s="231" t="s">
        <v>78</v>
      </c>
      <c r="P92" s="225">
        <v>52200000001</v>
      </c>
      <c r="Q92" s="226" t="s">
        <v>204</v>
      </c>
      <c r="R92" s="229">
        <f>-X91</f>
        <v>472.15</v>
      </c>
      <c r="X92" s="224">
        <f>SUM(X83:X91)</f>
        <v>-52050.100000000006</v>
      </c>
    </row>
    <row r="93" spans="2:30" x14ac:dyDescent="0.2">
      <c r="B93" s="190"/>
      <c r="C93" s="187" t="s">
        <v>345</v>
      </c>
      <c r="D93" s="187" t="s">
        <v>203</v>
      </c>
      <c r="E93" s="191" t="s">
        <v>294</v>
      </c>
      <c r="F93" s="191">
        <v>0</v>
      </c>
      <c r="G93" s="109"/>
      <c r="H93" s="110"/>
      <c r="I93" s="110"/>
      <c r="J93" s="110">
        <v>0</v>
      </c>
      <c r="K93" s="192">
        <v>0</v>
      </c>
      <c r="L93" s="110">
        <v>0</v>
      </c>
      <c r="M93" s="99"/>
      <c r="R93" s="230">
        <f>SUM(R80:R92)</f>
        <v>1474.21</v>
      </c>
    </row>
    <row r="94" spans="2:30" x14ac:dyDescent="0.2">
      <c r="B94" s="190"/>
      <c r="C94" s="187" t="s">
        <v>346</v>
      </c>
      <c r="D94" s="187" t="s">
        <v>203</v>
      </c>
      <c r="E94" s="191" t="s">
        <v>294</v>
      </c>
      <c r="F94" s="191">
        <v>0</v>
      </c>
      <c r="G94" s="109"/>
      <c r="H94" s="110"/>
      <c r="I94" s="110"/>
      <c r="J94" s="110">
        <v>0</v>
      </c>
      <c r="K94" s="192">
        <v>0</v>
      </c>
      <c r="L94" s="110">
        <v>0</v>
      </c>
      <c r="M94" s="99"/>
      <c r="W94" s="108" t="s">
        <v>270</v>
      </c>
      <c r="X94" s="193">
        <f>X92-X87-X89-X90-X91</f>
        <v>-34548.22</v>
      </c>
    </row>
    <row r="95" spans="2:30" x14ac:dyDescent="0.2">
      <c r="B95" s="190"/>
      <c r="C95" s="187" t="s">
        <v>347</v>
      </c>
      <c r="D95" s="187" t="s">
        <v>203</v>
      </c>
      <c r="E95" s="191" t="s">
        <v>294</v>
      </c>
      <c r="F95" s="191">
        <v>0</v>
      </c>
      <c r="G95" s="109"/>
      <c r="H95" s="110"/>
      <c r="I95" s="110"/>
      <c r="J95" s="110">
        <v>0</v>
      </c>
      <c r="K95" s="192">
        <v>0</v>
      </c>
      <c r="L95" s="110">
        <v>0</v>
      </c>
      <c r="M95" s="99"/>
    </row>
    <row r="96" spans="2:30" x14ac:dyDescent="0.2">
      <c r="B96" s="190">
        <v>42804</v>
      </c>
      <c r="C96" s="187" t="s">
        <v>348</v>
      </c>
      <c r="D96" s="187" t="s">
        <v>203</v>
      </c>
      <c r="E96" s="191" t="s">
        <v>154</v>
      </c>
      <c r="F96" s="191" t="s">
        <v>145</v>
      </c>
      <c r="G96" s="109"/>
      <c r="H96" s="110"/>
      <c r="I96" s="110"/>
      <c r="J96" s="110">
        <v>38.36</v>
      </c>
      <c r="K96" s="192">
        <v>4.9800000000000004</v>
      </c>
      <c r="L96" s="110">
        <v>43.34</v>
      </c>
      <c r="N96" s="99" t="s">
        <v>355</v>
      </c>
      <c r="W96" s="108" t="s">
        <v>356</v>
      </c>
      <c r="X96" s="193">
        <f>J100</f>
        <v>34540.710000000006</v>
      </c>
    </row>
    <row r="97" spans="2:24" x14ac:dyDescent="0.2">
      <c r="B97" s="190"/>
      <c r="C97" s="187" t="s">
        <v>349</v>
      </c>
      <c r="D97" s="187" t="s">
        <v>203</v>
      </c>
      <c r="E97" s="191" t="s">
        <v>294</v>
      </c>
      <c r="F97" s="191">
        <v>0</v>
      </c>
      <c r="G97" s="109"/>
      <c r="H97" s="110"/>
      <c r="I97" s="110"/>
      <c r="J97" s="110">
        <v>0</v>
      </c>
      <c r="K97" s="192">
        <v>0</v>
      </c>
      <c r="L97" s="110">
        <v>0</v>
      </c>
      <c r="M97" s="99"/>
      <c r="W97" s="108" t="s">
        <v>357</v>
      </c>
      <c r="X97" s="193">
        <f>X94+X96</f>
        <v>-7.5099999999947613</v>
      </c>
    </row>
    <row r="98" spans="2:24" x14ac:dyDescent="0.2">
      <c r="B98" s="218">
        <v>42824</v>
      </c>
      <c r="C98" s="219" t="s">
        <v>350</v>
      </c>
      <c r="D98" s="219" t="s">
        <v>203</v>
      </c>
      <c r="E98" s="220" t="s">
        <v>47</v>
      </c>
      <c r="F98" s="220" t="s">
        <v>147</v>
      </c>
      <c r="G98" s="221"/>
      <c r="H98" s="222"/>
      <c r="I98" s="222"/>
      <c r="J98" s="222">
        <v>6438.96</v>
      </c>
      <c r="K98" s="223">
        <v>837.06</v>
      </c>
      <c r="L98" s="222">
        <v>7276.02</v>
      </c>
      <c r="M98" s="99">
        <v>51000100001</v>
      </c>
      <c r="V98" s="256"/>
    </row>
    <row r="99" spans="2:24" x14ac:dyDescent="0.2">
      <c r="B99" s="218">
        <v>42824</v>
      </c>
      <c r="C99" s="219" t="s">
        <v>351</v>
      </c>
      <c r="D99" s="219" t="s">
        <v>203</v>
      </c>
      <c r="E99" s="220" t="s">
        <v>47</v>
      </c>
      <c r="F99" s="220" t="s">
        <v>147</v>
      </c>
      <c r="G99" s="221"/>
      <c r="H99" s="222"/>
      <c r="I99" s="222"/>
      <c r="J99" s="222">
        <v>6438.96</v>
      </c>
      <c r="K99" s="223">
        <v>837.06</v>
      </c>
      <c r="L99" s="222">
        <v>7276.02</v>
      </c>
      <c r="M99" s="99">
        <v>51000100002</v>
      </c>
    </row>
    <row r="100" spans="2:24" ht="14.25" x14ac:dyDescent="0.2">
      <c r="J100" s="258">
        <f>SUM(J80:J99)</f>
        <v>34540.710000000006</v>
      </c>
    </row>
    <row r="102" spans="2:24" x14ac:dyDescent="0.2">
      <c r="J102" s="114">
        <f>R93</f>
        <v>1474.21</v>
      </c>
      <c r="K102" s="97" t="s">
        <v>273</v>
      </c>
    </row>
    <row r="103" spans="2:24" x14ac:dyDescent="0.2">
      <c r="J103" s="114">
        <f>J80+J81+J89+J98+J99</f>
        <v>33538.65</v>
      </c>
      <c r="K103" s="97" t="s">
        <v>358</v>
      </c>
    </row>
    <row r="104" spans="2:24" x14ac:dyDescent="0.2">
      <c r="J104" s="114">
        <f>J100-J102-J103</f>
        <v>-472.14999999999418</v>
      </c>
      <c r="K104" s="97" t="s">
        <v>359</v>
      </c>
    </row>
  </sheetData>
  <mergeCells count="3">
    <mergeCell ref="O14:R14"/>
    <mergeCell ref="O55:R55"/>
    <mergeCell ref="O79:R79"/>
  </mergeCells>
  <pageMargins left="0.08" right="0.08" top="1.07" bottom="0.23622047244094491" header="0" footer="0"/>
  <pageSetup scale="49" orientation="landscape" useFirstPageNumber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Balance General SSF</vt:lpstr>
      <vt:lpstr>Estado Resultados SSF</vt:lpstr>
      <vt:lpstr>Operaciones Bursatiles SSF</vt:lpstr>
      <vt:lpstr>Operaciones admon cartera SSF</vt:lpstr>
      <vt:lpstr>Compras </vt:lpstr>
      <vt:lpstr>Ventas CCF</vt:lpstr>
      <vt:lpstr>'Balance General SSF'!Print_Area</vt:lpstr>
      <vt:lpstr>'Estado Resultados SSF'!Print_Area</vt:lpstr>
      <vt:lpstr>'Operaciones admon cartera SSF'!Print_Area</vt:lpstr>
      <vt:lpstr>'Operaciones Bursatiles SSF'!Print_Area</vt:lpstr>
      <vt:lpstr>'Balance General SSF'!Print_Titles</vt:lpstr>
      <vt:lpstr>'Compras '!Print_Titles</vt:lpstr>
      <vt:lpstr>'Ventas CCF'!Print_Titles</vt:lpstr>
    </vt:vector>
  </TitlesOfParts>
  <Company>Banco Cuscatlan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Marquez Lainez, Shearlene Veronica [DIV-SLV NE]</cp:lastModifiedBy>
  <cp:lastPrinted>2017-04-05T01:54:18Z</cp:lastPrinted>
  <dcterms:created xsi:type="dcterms:W3CDTF">1999-07-22T05:06:38Z</dcterms:created>
  <dcterms:modified xsi:type="dcterms:W3CDTF">2017-04-11T02:55:57Z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